
<file path=[Content_Types].xml><?xml version="1.0" encoding="utf-8"?>
<Types xmlns="http://schemas.openxmlformats.org/package/2006/content-types">
  <Override PartName="/xl/worksheets/sheet12.xml" ContentType="application/vnd.openxmlformats-officedocument.spreadsheetml.worksheet+xml"/>
  <Override PartName="/xl/comments7.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worksheets/sheet7.xml" ContentType="application/vnd.openxmlformats-officedocument.spreadsheetml.worksheet+xml"/>
  <Override PartName="/xl/comments5.xml" ContentType="application/vnd.openxmlformats-officedocument.spreadsheetml.comments+xml"/>
  <Override PartName="/xl/worksheets/sheet9.xml" ContentType="application/vnd.openxmlformats-officedocument.spreadsheetml.worksheet+xml"/>
  <Override PartName="/xl/comments9.xml" ContentType="application/vnd.openxmlformats-officedocument.spreadsheetml.comments+xml"/>
  <Override PartName="/xl/worksheets/sheet13.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comments8.xml" ContentType="application/vnd.openxmlformats-officedocument.spreadsheetml.comments+xml"/>
  <Override PartName="/xl/calcChain.xml" ContentType="application/vnd.openxmlformats-officedocument.spreadsheetml.calcChain+xml"/>
  <Override PartName="/xl/workbook.xml" ContentType="application/vnd.openxmlformats-officedocument.spreadsheetml.sheet.main+xml"/>
  <Override PartName="/xl/worksheets/sheet18.xml" ContentType="application/vnd.openxmlformats-officedocument.spreadsheetml.worksheet+xml"/>
  <Default Extension="xml" ContentType="application/xml"/>
  <Override PartName="/xl/externalLinks/externalLink1.xml" ContentType="application/vnd.openxmlformats-officedocument.spreadsheetml.externalLink+xml"/>
  <Override PartName="/xl/worksheets/sheet8.xml" ContentType="application/vnd.openxmlformats-officedocument.spreadsheetml.worksheet+xml"/>
  <Override PartName="/xl/worksheets/sheet6.xml" ContentType="application/vnd.openxmlformats-officedocument.spreadsheetml.worksheet+xml"/>
  <Override PartName="/xl/worksheets/sheet23.xml" ContentType="application/vnd.openxmlformats-officedocument.spreadsheetml.worksheet+xml"/>
  <Override PartName="/xl/comments1.xml" ContentType="application/vnd.openxmlformats-officedocument.spreadsheetml.comments+xml"/>
  <Override PartName="/xl/worksheets/sheet11.xml" ContentType="application/vnd.openxmlformats-officedocument.spreadsheetml.worksheet+xml"/>
  <Override PartName="/xl/styles.xml" ContentType="application/vnd.openxmlformats-officedocument.spreadsheetml.styles+xml"/>
  <Override PartName="/xl/comments10.xml" ContentType="application/vnd.openxmlformats-officedocument.spreadsheetml.comments+xml"/>
  <Override PartName="/xl/worksheets/sheet1.xml" ContentType="application/vnd.openxmlformats-officedocument.spreadsheetml.worksheet+xml"/>
  <Override PartName="/xl/worksheets/sheet2.xml" ContentType="application/vnd.openxmlformats-officedocument.spreadsheetml.worksheet+xml"/>
  <Override PartName="/xl/worksheets/sheet27.xml" ContentType="application/vnd.openxmlformats-officedocument.spreadsheetml.worksheet+xml"/>
  <Override PartName="/xl/worksheets/sheet14.xml" ContentType="application/vnd.openxmlformats-officedocument.spreadsheetml.worksheet+xml"/>
  <Override PartName="/xl/comments4.xml" ContentType="application/vnd.openxmlformats-officedocument.spreadsheetml.comments+xml"/>
  <Override PartName="/xl/worksheets/sheet22.xml" ContentType="application/vnd.openxmlformats-officedocument.spreadsheetml.worksheet+xml"/>
  <Override PartName="/xl/externalLinks/externalLink2.xml" ContentType="application/vnd.openxmlformats-officedocument.spreadsheetml.externalLink+xml"/>
  <Override PartName="/xl/worksheets/sheet15.xml" ContentType="application/vnd.openxmlformats-officedocument.spreadsheetml.worksheet+xml"/>
  <Default Extension="jpeg" ContentType="image/jpeg"/>
  <Default Extension="vml" ContentType="application/vnd.openxmlformats-officedocument.vmlDrawing"/>
  <Override PartName="/xl/comments6.xml" ContentType="application/vnd.openxmlformats-officedocument.spreadsheetml.comments+xml"/>
  <Override PartName="/xl/worksheets/sheet16.xml" ContentType="application/vnd.openxmlformats-officedocument.spreadsheetml.worksheet+xml"/>
  <Override PartName="/xl/worksheets/sheet26.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5.xml" ContentType="application/vnd.openxmlformats-officedocument.spreadsheetml.worksheet+xml"/>
  <Override PartName="/docProps/core.xml" ContentType="application/vnd.openxmlformats-package.core-properties+xml"/>
  <Override PartName="/xl/worksheets/sheet3.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xl/sharedStrings.xml" ContentType="application/vnd.openxmlformats-officedocument.spreadsheetml.sharedStrings+xml"/>
  <Default Extension="rels" ContentType="application/vnd.openxmlformats-package.relationships+xml"/>
  <Override PartName="/xl/drawings/drawing1.xml" ContentType="application/vnd.openxmlformats-officedocument.drawing+xml"/>
  <Override PartName="/xl/worksheets/sheet17.xml" ContentType="application/vnd.openxmlformats-officedocument.spreadsheetml.worksheet+xml"/>
  <Override PartName="/xl/worksheets/sheet21.xml" ContentType="application/vnd.openxmlformats-officedocument.spreadsheetml.worksheet+xml"/>
  <Override PartName="/xl/comments3.xml" ContentType="application/vnd.openxmlformats-officedocument.spreadsheetml.comments+xml"/>
  <Override PartName="/xl/worksheets/sheet19.xml" ContentType="application/vnd.openxmlformats-officedocument.spreadsheetml.worksheet+xml"/>
</Types>
</file>

<file path=_rels/.rels><?xml version="1.0" encoding="UTF-8" standalone="yes"?>
<Relationships xmlns="http://schemas.openxmlformats.org/package/2006/relationships"><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 Id="rId3"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0" yWindow="0" windowWidth="31840" windowHeight="22580" tabRatio="905" firstSheet="7" activeTab="25"/>
  </bookViews>
  <sheets>
    <sheet name="Welcome" sheetId="16" r:id="rId1"/>
    <sheet name="Ranged" sheetId="1" r:id="rId2"/>
    <sheet name="Range" sheetId="35" r:id="rId3"/>
    <sheet name="Melee" sheetId="2" r:id="rId4"/>
    <sheet name="Explosives" sheetId="3" r:id="rId5"/>
    <sheet name="Armor" sheetId="6" r:id="rId6"/>
    <sheet name="Equipment" sheetId="4" r:id="rId7"/>
    <sheet name="Accessories" sheetId="8" r:id="rId8"/>
    <sheet name="Defenses" sheetId="28" r:id="rId9"/>
    <sheet name="Crystals" sheetId="17" r:id="rId10"/>
    <sheet name="NPCs" sheetId="14" r:id="rId11"/>
    <sheet name="Groups" sheetId="30" r:id="rId12"/>
    <sheet name="Beasts" sheetId="10" r:id="rId13"/>
    <sheet name="Droids" sheetId="5" r:id="rId14"/>
    <sheet name="Vehicles" sheetId="24" r:id="rId15"/>
    <sheet name="Starships" sheetId="25" r:id="rId16"/>
    <sheet name="SS.Systems" sheetId="15" r:id="rId17"/>
    <sheet name="SS.Upgrades" sheetId="26" r:id="rId18"/>
    <sheet name="Tactical Fire" sheetId="13" r:id="rId19"/>
    <sheet name="Vehicle Fire" sheetId="27" r:id="rId20"/>
    <sheet name="Planets" sheetId="9" r:id="rId21"/>
    <sheet name="Generator" sheetId="37" r:id="rId22"/>
    <sheet name="Services" sheetId="18" r:id="rId23"/>
    <sheet name="Templates" sheetId="20" r:id="rId24"/>
    <sheet name="Adventures" sheetId="36" r:id="rId25"/>
    <sheet name="CL Calculator" sheetId="33" r:id="rId26"/>
    <sheet name="Developer Notes" sheetId="22" r:id="rId27"/>
  </sheets>
  <externalReferences>
    <externalReference r:id="rId28"/>
    <externalReference r:id="rId29"/>
  </externalReferences>
  <definedNames>
    <definedName name="_xlnm._FilterDatabase" localSheetId="7" hidden="1">Accessories!$A$1:$I$79</definedName>
    <definedName name="_xlnm._FilterDatabase" localSheetId="24" hidden="1">Adventures!$A$1:$E$38</definedName>
    <definedName name="_xlnm._FilterDatabase" localSheetId="5" hidden="1">Armor!$A$1:$P$122</definedName>
    <definedName name="_xlnm._FilterDatabase" localSheetId="12" hidden="1">Beasts!$A$1:$I$127</definedName>
    <definedName name="_xlnm._FilterDatabase" localSheetId="9" hidden="1">Crystals!$A$1:$I$1</definedName>
    <definedName name="_xlnm._FilterDatabase" localSheetId="8" hidden="1">Defenses!$A$1:$M$17</definedName>
    <definedName name="_xlnm._FilterDatabase" localSheetId="13" hidden="1">Droids!$A$1:$Y$232</definedName>
    <definedName name="_xlnm._FilterDatabase" localSheetId="6" hidden="1">Equipment!$A$1:$K$190</definedName>
    <definedName name="_xlnm._FilterDatabase" localSheetId="4" hidden="1">Explosives!$A$1:$L$12</definedName>
    <definedName name="_xlnm._FilterDatabase" localSheetId="11" hidden="1">Groups!$A$1:$G$264</definedName>
    <definedName name="_xlnm._FilterDatabase" localSheetId="3" hidden="1">Melee!$A$1:$O$90</definedName>
    <definedName name="_xlnm._FilterDatabase" localSheetId="10" hidden="1">NPCs!$A$1:$AQ$744</definedName>
    <definedName name="_xlnm._FilterDatabase" localSheetId="20" hidden="1">Planets!$A$1:$AW$117</definedName>
    <definedName name="_xlnm._FilterDatabase" localSheetId="1" hidden="1">Ranged!$A$1:$W$145</definedName>
    <definedName name="_xlnm._FilterDatabase" localSheetId="22" hidden="1">Services!$A$1:$F$82</definedName>
    <definedName name="_xlnm._FilterDatabase" localSheetId="16" hidden="1">'SS.Systems'!$A$1:$P$178</definedName>
    <definedName name="_xlnm._FilterDatabase" localSheetId="17" hidden="1">'SS.Upgrades'!$A$1:$M$20</definedName>
    <definedName name="_xlnm._FilterDatabase" localSheetId="15" hidden="1">Starships!$A$1:$AX$392</definedName>
    <definedName name="_xlnm._FilterDatabase" localSheetId="18" hidden="1">'Tactical Fire'!$A$1:$C$1</definedName>
    <definedName name="_xlnm._FilterDatabase" localSheetId="23" hidden="1">Templates!$A$1:$F$56</definedName>
    <definedName name="_xlnm._FilterDatabase" localSheetId="19" hidden="1">'Vehicle Fire'!$A$1:$D$21</definedName>
    <definedName name="_xlnm._FilterDatabase" localSheetId="14" hidden="1">Vehicles!$A$1:$AB$136</definedName>
    <definedName name="CLTable" localSheetId="25">[1]Sheet2!$A$1:$B$22</definedName>
    <definedName name="CLTable">[1]Sheet2!$A$1:$B$22</definedName>
    <definedName name="Group">#REF!</definedName>
    <definedName name="Level1">#REF!</definedName>
    <definedName name="Level10">#REF!</definedName>
    <definedName name="Level2">#REF!</definedName>
    <definedName name="Level3">#REF!</definedName>
    <definedName name="Level4">#REF!</definedName>
    <definedName name="Level5">#REF!</definedName>
    <definedName name="Level6">#REF!</definedName>
    <definedName name="Level7">#REF!</definedName>
    <definedName name="Level8">#REF!</definedName>
    <definedName name="Level9">#REF!</definedName>
    <definedName name="Levels" localSheetId="25">'CL Calculator'!$A$45:$A$95</definedName>
    <definedName name="Levels" localSheetId="11">#N/A</definedName>
    <definedName name="Levels">'[2]CL Calculator'!$B$29:$B$49</definedName>
    <definedName name="Player1">#REF!</definedName>
    <definedName name="Player10">#REF!</definedName>
    <definedName name="Player2">#REF!</definedName>
    <definedName name="Player3">#REF!</definedName>
    <definedName name="Player4">#REF!</definedName>
    <definedName name="Player5">#REF!</definedName>
    <definedName name="Player6">#REF!</definedName>
    <definedName name="Player7">#REF!</definedName>
    <definedName name="Player8">#REF!</definedName>
    <definedName name="Player9">#REF!</definedName>
    <definedName name="_xlnm.Print_Titles" localSheetId="7">Accessories!$1:$1</definedName>
    <definedName name="_xlnm.Print_Titles" localSheetId="5">Armor!#REF!</definedName>
    <definedName name="_xlnm.Print_Titles" localSheetId="12">Beasts!$1:$1</definedName>
    <definedName name="_xlnm.Print_Titles" localSheetId="9">Crystals!$1:$1</definedName>
    <definedName name="_xlnm.Print_Titles" localSheetId="13">Droids!$1:$1</definedName>
    <definedName name="_xlnm.Print_Titles" localSheetId="6">Equipment!$1:$1</definedName>
    <definedName name="_xlnm.Print_Titles" localSheetId="3">Melee!$1:$1</definedName>
    <definedName name="_xlnm.Print_Titles" localSheetId="10">NPCs!$1:$1</definedName>
    <definedName name="_xlnm.Print_Titles" localSheetId="1">Ranged!$1:$1</definedName>
    <definedName name="_xlnm.Print_Titles" localSheetId="16">'SS.Systems'!$1:$1</definedName>
    <definedName name="_xlnm.Print_Titles" localSheetId="18">'Tactical Fire'!$1:$1</definedName>
    <definedName name="YesNo" localSheetId="25">'CL Calculator'!$C$67:$C$68</definedName>
    <definedName name="YesNo">Generator!$B$52:$B$53</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AT72" i="33"/>
  <c r="D65"/>
  <c r="D64"/>
  <c r="D63"/>
  <c r="D62"/>
  <c r="D61"/>
  <c r="D60"/>
  <c r="D59"/>
  <c r="D58"/>
  <c r="D57"/>
  <c r="D56"/>
  <c r="D55"/>
  <c r="D54"/>
  <c r="D53"/>
  <c r="D52"/>
  <c r="D51"/>
  <c r="D50"/>
  <c r="D49"/>
  <c r="D48"/>
  <c r="D47"/>
  <c r="D46"/>
  <c r="AT68"/>
  <c r="AU68"/>
  <c r="AV68"/>
  <c r="Y18"/>
  <c r="B46"/>
  <c r="I45"/>
  <c r="J45"/>
  <c r="I46"/>
  <c r="Z18"/>
  <c r="Y37"/>
  <c r="Y36"/>
  <c r="Y35"/>
  <c r="Y34"/>
  <c r="Y33"/>
  <c r="Y32"/>
  <c r="Y31"/>
  <c r="Y30"/>
  <c r="Y29"/>
  <c r="Y28"/>
  <c r="Y27"/>
  <c r="Y26"/>
  <c r="Y25"/>
  <c r="Y24"/>
  <c r="Y23"/>
  <c r="Y22"/>
  <c r="Y21"/>
  <c r="Y20"/>
  <c r="Y19"/>
  <c r="F4"/>
  <c r="F5"/>
  <c r="AB10"/>
  <c r="AC10"/>
  <c r="I12"/>
  <c r="M12"/>
  <c r="P12"/>
  <c r="T12"/>
  <c r="I13"/>
  <c r="M13"/>
  <c r="P13"/>
  <c r="T13"/>
  <c r="AB13"/>
  <c r="I14"/>
  <c r="M14"/>
  <c r="P14"/>
  <c r="T14"/>
  <c r="J54"/>
  <c r="K45"/>
  <c r="L64"/>
  <c r="L45"/>
  <c r="M45"/>
  <c r="N63"/>
  <c r="N45"/>
  <c r="O45"/>
  <c r="P62"/>
  <c r="P45"/>
  <c r="O46"/>
  <c r="Q45"/>
  <c r="R49"/>
  <c r="R45"/>
  <c r="S45"/>
  <c r="T46"/>
  <c r="T45"/>
  <c r="U45"/>
  <c r="U46"/>
  <c r="V45"/>
  <c r="W45"/>
  <c r="Y48"/>
  <c r="Y45"/>
  <c r="AB29"/>
  <c r="AA17"/>
  <c r="V46"/>
  <c r="B47"/>
  <c r="E47"/>
  <c r="B48"/>
  <c r="E48"/>
  <c r="F48"/>
  <c r="W48"/>
  <c r="B49"/>
  <c r="E49"/>
  <c r="W49"/>
  <c r="AS49"/>
  <c r="AT49"/>
  <c r="B50"/>
  <c r="E50"/>
  <c r="W50"/>
  <c r="B51"/>
  <c r="E51"/>
  <c r="V51"/>
  <c r="B52"/>
  <c r="E52"/>
  <c r="W52"/>
  <c r="B53"/>
  <c r="E53"/>
  <c r="J53"/>
  <c r="B54"/>
  <c r="E54"/>
  <c r="B55"/>
  <c r="E55"/>
  <c r="R55"/>
  <c r="B56"/>
  <c r="E56"/>
  <c r="P56"/>
  <c r="R56"/>
  <c r="B57"/>
  <c r="E57"/>
  <c r="P57"/>
  <c r="W57"/>
  <c r="AS57"/>
  <c r="AT57"/>
  <c r="B58"/>
  <c r="E58"/>
  <c r="R58"/>
  <c r="AS58"/>
  <c r="AT58"/>
  <c r="B59"/>
  <c r="E59"/>
  <c r="P59"/>
  <c r="W59"/>
  <c r="AS59"/>
  <c r="AT59"/>
  <c r="B60"/>
  <c r="E60"/>
  <c r="R60"/>
  <c r="AS60"/>
  <c r="AT60"/>
  <c r="B61"/>
  <c r="E61"/>
  <c r="P61"/>
  <c r="W61"/>
  <c r="B62"/>
  <c r="R62"/>
  <c r="S62"/>
  <c r="U62"/>
  <c r="W62"/>
  <c r="B63"/>
  <c r="E63"/>
  <c r="R63"/>
  <c r="T63"/>
  <c r="V63"/>
  <c r="B64"/>
  <c r="E64"/>
  <c r="U64"/>
  <c r="V64"/>
  <c r="B65"/>
  <c r="E65"/>
  <c r="N65"/>
  <c r="R65"/>
  <c r="V65"/>
  <c r="Y65"/>
  <c r="AR66"/>
  <c r="AR67"/>
  <c r="AR68"/>
  <c r="S54"/>
  <c r="V62"/>
  <c r="E62"/>
  <c r="T59"/>
  <c r="T58"/>
  <c r="T57"/>
  <c r="T56"/>
  <c r="L54"/>
  <c r="V50"/>
  <c r="V49"/>
  <c r="T48"/>
  <c r="R47"/>
  <c r="Y46"/>
  <c r="U61"/>
  <c r="U60"/>
  <c r="U59"/>
  <c r="U58"/>
  <c r="U57"/>
  <c r="U56"/>
  <c r="U55"/>
  <c r="U54"/>
  <c r="U53"/>
  <c r="S52"/>
  <c r="U48"/>
  <c r="S47"/>
  <c r="Q46"/>
  <c r="S61"/>
  <c r="S57"/>
  <c r="S55"/>
  <c r="S65"/>
  <c r="V61"/>
  <c r="V60"/>
  <c r="V59"/>
  <c r="V58"/>
  <c r="V57"/>
  <c r="V56"/>
  <c r="V55"/>
  <c r="V54"/>
  <c r="V53"/>
  <c r="R51"/>
  <c r="V48"/>
  <c r="S59"/>
  <c r="L65"/>
  <c r="U52"/>
  <c r="U47"/>
  <c r="U65"/>
  <c r="T64"/>
  <c r="Y53"/>
  <c r="V52"/>
  <c r="T51"/>
  <c r="R50"/>
  <c r="AA33"/>
  <c r="AC26"/>
  <c r="AD29"/>
  <c r="AD30"/>
  <c r="Z31"/>
  <c r="U63"/>
  <c r="R61"/>
  <c r="R59"/>
  <c r="R57"/>
  <c r="V47"/>
  <c r="AD28"/>
  <c r="AB36"/>
  <c r="R48"/>
  <c r="AD27"/>
  <c r="R54"/>
  <c r="R53"/>
  <c r="R46"/>
  <c r="R64"/>
  <c r="AC37"/>
  <c r="R52"/>
  <c r="U51"/>
  <c r="U50"/>
  <c r="U49"/>
  <c r="M46"/>
  <c r="S46"/>
  <c r="W46"/>
  <c r="S63"/>
  <c r="S51"/>
  <c r="S64"/>
  <c r="T65"/>
  <c r="S60"/>
  <c r="T62"/>
  <c r="T47"/>
  <c r="Y49"/>
  <c r="T52"/>
  <c r="S48"/>
  <c r="S56"/>
  <c r="S58"/>
  <c r="T49"/>
  <c r="T53"/>
  <c r="T54"/>
  <c r="T55"/>
  <c r="T60"/>
  <c r="T61"/>
  <c r="S53"/>
  <c r="T50"/>
  <c r="W65"/>
  <c r="P65"/>
  <c r="W64"/>
  <c r="N64"/>
  <c r="Y63"/>
  <c r="Y62"/>
  <c r="Y61"/>
  <c r="W60"/>
  <c r="P60"/>
  <c r="Y59"/>
  <c r="W58"/>
  <c r="P58"/>
  <c r="Y57"/>
  <c r="W56"/>
  <c r="W55"/>
  <c r="P55"/>
  <c r="W54"/>
  <c r="W53"/>
  <c r="Y52"/>
  <c r="S50"/>
  <c r="S49"/>
  <c r="W47"/>
  <c r="N46"/>
  <c r="M47"/>
  <c r="Q53"/>
  <c r="Q54"/>
  <c r="J65"/>
  <c r="J56"/>
  <c r="J57"/>
  <c r="J59"/>
  <c r="J61"/>
  <c r="J62"/>
  <c r="J64"/>
  <c r="J63"/>
  <c r="J60"/>
  <c r="J58"/>
  <c r="J55"/>
  <c r="K46"/>
  <c r="C46"/>
  <c r="AC18"/>
  <c r="Q52"/>
  <c r="Q57"/>
  <c r="I11"/>
  <c r="M11"/>
  <c r="P11"/>
  <c r="Q47"/>
  <c r="Q55"/>
  <c r="Q60"/>
  <c r="Q63"/>
  <c r="Q49"/>
  <c r="Q59"/>
  <c r="Q56"/>
  <c r="Q51"/>
  <c r="Q48"/>
  <c r="Q58"/>
  <c r="Q64"/>
  <c r="Q50"/>
  <c r="Q62"/>
  <c r="Q65"/>
  <c r="Q61"/>
  <c r="Y50"/>
  <c r="Z34"/>
  <c r="AD32"/>
  <c r="AD34"/>
  <c r="Z25"/>
  <c r="AB35"/>
  <c r="AD25"/>
  <c r="AC31"/>
  <c r="Y54"/>
  <c r="AB33"/>
  <c r="Y51"/>
  <c r="Y64"/>
  <c r="W63"/>
  <c r="Y60"/>
  <c r="Y58"/>
  <c r="Y56"/>
  <c r="Y55"/>
  <c r="F55"/>
  <c r="F53"/>
  <c r="W51"/>
  <c r="F50"/>
  <c r="F49"/>
  <c r="Y47"/>
  <c r="F60"/>
  <c r="F65"/>
  <c r="F54"/>
  <c r="AA18"/>
  <c r="P54"/>
  <c r="N62"/>
  <c r="L56"/>
  <c r="N53"/>
  <c r="N54"/>
  <c r="N55"/>
  <c r="N56"/>
  <c r="N57"/>
  <c r="N58"/>
  <c r="N59"/>
  <c r="N60"/>
  <c r="N61"/>
  <c r="L63"/>
  <c r="L60"/>
  <c r="L46"/>
  <c r="K47"/>
  <c r="L53"/>
  <c r="L55"/>
  <c r="L57"/>
  <c r="L58"/>
  <c r="L59"/>
  <c r="L61"/>
  <c r="L62"/>
  <c r="P53"/>
  <c r="P64"/>
  <c r="P63"/>
  <c r="F47"/>
  <c r="AB28"/>
  <c r="AD35"/>
  <c r="AA36"/>
  <c r="Z27"/>
  <c r="AA30"/>
  <c r="AD33"/>
  <c r="AC27"/>
  <c r="AC29"/>
  <c r="AD36"/>
  <c r="AC36"/>
  <c r="AD26"/>
  <c r="AB26"/>
  <c r="AB27"/>
  <c r="AC28"/>
  <c r="AB32"/>
  <c r="AC33"/>
  <c r="F62"/>
  <c r="F58"/>
  <c r="F51"/>
  <c r="J46"/>
  <c r="I47"/>
  <c r="P46"/>
  <c r="O47"/>
  <c r="AA35"/>
  <c r="AC30"/>
  <c r="Z28"/>
  <c r="AC25"/>
  <c r="Z37"/>
  <c r="AA37"/>
  <c r="AC34"/>
  <c r="AC32"/>
  <c r="Z29"/>
  <c r="AA32"/>
  <c r="AB34"/>
  <c r="Z32"/>
  <c r="AA27"/>
  <c r="Z26"/>
  <c r="E46"/>
  <c r="F46"/>
  <c r="AA25"/>
  <c r="AB30"/>
  <c r="AA28"/>
  <c r="AD31"/>
  <c r="AA29"/>
  <c r="AB31"/>
  <c r="AA34"/>
  <c r="AA26"/>
  <c r="Z33"/>
  <c r="AC35"/>
  <c r="Z30"/>
  <c r="AA31"/>
  <c r="Z35"/>
  <c r="AB25"/>
  <c r="Z36"/>
  <c r="F64"/>
  <c r="F63"/>
  <c r="F61"/>
  <c r="F59"/>
  <c r="F57"/>
  <c r="F56"/>
  <c r="F52"/>
  <c r="L47"/>
  <c r="K48"/>
  <c r="L48"/>
  <c r="J47"/>
  <c r="N47"/>
  <c r="Z19"/>
  <c r="AA19"/>
  <c r="AR69"/>
  <c r="AR70"/>
  <c r="K49"/>
  <c r="L49"/>
  <c r="G46"/>
  <c r="AD18"/>
  <c r="M48"/>
  <c r="N48"/>
  <c r="M49"/>
  <c r="N49"/>
  <c r="M50"/>
  <c r="N50"/>
  <c r="I48"/>
  <c r="P47"/>
  <c r="C47"/>
  <c r="AQ65"/>
  <c r="AR71"/>
  <c r="K50"/>
  <c r="L50"/>
  <c r="AB18"/>
  <c r="O48"/>
  <c r="P48"/>
  <c r="Z20"/>
  <c r="AA20"/>
  <c r="J48"/>
  <c r="AR63"/>
  <c r="AR62"/>
  <c r="AR64"/>
  <c r="AC19"/>
  <c r="G47"/>
  <c r="K51"/>
  <c r="L51"/>
  <c r="K52"/>
  <c r="L52"/>
  <c r="M51"/>
  <c r="N51"/>
  <c r="C48"/>
  <c r="G48"/>
  <c r="K63"/>
  <c r="K59"/>
  <c r="K58"/>
  <c r="K56"/>
  <c r="K53"/>
  <c r="I8"/>
  <c r="M8"/>
  <c r="P8"/>
  <c r="M52"/>
  <c r="N52"/>
  <c r="M63"/>
  <c r="K60"/>
  <c r="O49"/>
  <c r="P49"/>
  <c r="O50"/>
  <c r="P50"/>
  <c r="O51"/>
  <c r="P51"/>
  <c r="I49"/>
  <c r="AB19"/>
  <c r="AD19"/>
  <c r="AR65"/>
  <c r="AS53"/>
  <c r="AT53"/>
  <c r="AS55"/>
  <c r="AT55"/>
  <c r="AS56"/>
  <c r="AT56"/>
  <c r="AS54"/>
  <c r="AT54"/>
  <c r="AC20"/>
  <c r="K62"/>
  <c r="K65"/>
  <c r="K54"/>
  <c r="K57"/>
  <c r="K64"/>
  <c r="K61"/>
  <c r="K55"/>
  <c r="M62"/>
  <c r="M58"/>
  <c r="M53"/>
  <c r="I9"/>
  <c r="M9"/>
  <c r="P9"/>
  <c r="M59"/>
  <c r="M55"/>
  <c r="M60"/>
  <c r="M61"/>
  <c r="M57"/>
  <c r="M65"/>
  <c r="M64"/>
  <c r="M56"/>
  <c r="M54"/>
  <c r="Z21"/>
  <c r="AA21"/>
  <c r="C49"/>
  <c r="J49"/>
  <c r="AD20"/>
  <c r="AB20"/>
  <c r="O52"/>
  <c r="P52"/>
  <c r="O57"/>
  <c r="AC21"/>
  <c r="G49"/>
  <c r="I50"/>
  <c r="O53"/>
  <c r="O64"/>
  <c r="O54"/>
  <c r="O55"/>
  <c r="O60"/>
  <c r="O59"/>
  <c r="O62"/>
  <c r="O56"/>
  <c r="O63"/>
  <c r="O65"/>
  <c r="I10"/>
  <c r="M10"/>
  <c r="P10"/>
  <c r="O58"/>
  <c r="O61"/>
  <c r="AD21"/>
  <c r="AB21"/>
  <c r="J50"/>
  <c r="Z22"/>
  <c r="AA22"/>
  <c r="C50"/>
  <c r="AC22"/>
  <c r="G50"/>
  <c r="I51"/>
  <c r="J51"/>
  <c r="Z23"/>
  <c r="AA23"/>
  <c r="C51"/>
  <c r="AB22"/>
  <c r="AD22"/>
  <c r="AC23"/>
  <c r="G51"/>
  <c r="I52"/>
  <c r="Z24"/>
  <c r="AA24"/>
  <c r="J52"/>
  <c r="C52"/>
  <c r="AD23"/>
  <c r="AB23"/>
  <c r="I57"/>
  <c r="C57"/>
  <c r="G57"/>
  <c r="I63"/>
  <c r="C63"/>
  <c r="G63"/>
  <c r="I53"/>
  <c r="C53"/>
  <c r="G53"/>
  <c r="I58"/>
  <c r="C58"/>
  <c r="G58"/>
  <c r="I61"/>
  <c r="C61"/>
  <c r="G61"/>
  <c r="I59"/>
  <c r="C59"/>
  <c r="G59"/>
  <c r="I55"/>
  <c r="C55"/>
  <c r="G55"/>
  <c r="I7"/>
  <c r="M7"/>
  <c r="P7"/>
  <c r="I56"/>
  <c r="C56"/>
  <c r="G56"/>
  <c r="I54"/>
  <c r="C54"/>
  <c r="G54"/>
  <c r="I64"/>
  <c r="C64"/>
  <c r="G64"/>
  <c r="I60"/>
  <c r="C60"/>
  <c r="G60"/>
  <c r="I62"/>
  <c r="C62"/>
  <c r="G62"/>
  <c r="I65"/>
  <c r="C65"/>
  <c r="G65"/>
  <c r="AC24"/>
  <c r="G52"/>
  <c r="AB37"/>
  <c r="AD37"/>
  <c r="AB24"/>
  <c r="T11"/>
  <c r="AD24"/>
  <c r="T9"/>
  <c r="T8"/>
  <c r="T10"/>
  <c r="T7"/>
  <c r="O59" i="37"/>
  <c r="N59"/>
  <c r="O58"/>
  <c r="N58"/>
  <c r="D50"/>
  <c r="AP34"/>
  <c r="D49"/>
  <c r="AN34"/>
  <c r="D48"/>
  <c r="AL34"/>
  <c r="D47"/>
  <c r="AJ34"/>
  <c r="K46"/>
  <c r="D46"/>
  <c r="AH34"/>
  <c r="D45"/>
  <c r="AF34"/>
  <c r="U44"/>
  <c r="D44"/>
  <c r="AD34"/>
  <c r="U43"/>
  <c r="D43"/>
  <c r="AB34"/>
  <c r="U42"/>
  <c r="S42"/>
  <c r="D42"/>
  <c r="Z34"/>
  <c r="Z38"/>
  <c r="E42"/>
  <c r="B20"/>
  <c r="U41"/>
  <c r="S41"/>
  <c r="D41"/>
  <c r="X34"/>
  <c r="U40"/>
  <c r="S40"/>
  <c r="D40"/>
  <c r="V34"/>
  <c r="V40"/>
  <c r="E40"/>
  <c r="B18"/>
  <c r="U39"/>
  <c r="S39"/>
  <c r="D39"/>
  <c r="T34"/>
  <c r="U35"/>
  <c r="U36"/>
  <c r="U37"/>
  <c r="U38"/>
  <c r="S38"/>
  <c r="D38"/>
  <c r="R34"/>
  <c r="S36"/>
  <c r="S35"/>
  <c r="S37"/>
  <c r="D37"/>
  <c r="P34"/>
  <c r="P40"/>
  <c r="E37"/>
  <c r="B15"/>
  <c r="D36"/>
  <c r="N34"/>
  <c r="M35"/>
  <c r="D35"/>
  <c r="L34"/>
  <c r="D34"/>
  <c r="J34"/>
  <c r="J47"/>
  <c r="E34"/>
  <c r="B12"/>
  <c r="AP33"/>
  <c r="AN33"/>
  <c r="AL33"/>
  <c r="AJ33"/>
  <c r="AH33"/>
  <c r="AF33"/>
  <c r="AD33"/>
  <c r="AB33"/>
  <c r="Z33"/>
  <c r="X33"/>
  <c r="V33"/>
  <c r="T33"/>
  <c r="R33"/>
  <c r="P33"/>
  <c r="N33"/>
  <c r="L33"/>
  <c r="J33"/>
  <c r="H33"/>
  <c r="D33"/>
  <c r="H34"/>
  <c r="H42"/>
  <c r="E33"/>
  <c r="B11"/>
  <c r="L42"/>
  <c r="E35"/>
  <c r="B13"/>
  <c r="R43"/>
  <c r="E38"/>
  <c r="B16"/>
  <c r="T45"/>
  <c r="E39"/>
  <c r="B17"/>
  <c r="AJ50"/>
  <c r="E47"/>
  <c r="B25"/>
  <c r="AH51"/>
  <c r="E46"/>
  <c r="B24"/>
  <c r="AF54"/>
  <c r="E45"/>
  <c r="B23"/>
  <c r="AL55"/>
  <c r="E48"/>
  <c r="B26"/>
  <c r="AP55"/>
  <c r="E50"/>
  <c r="B28"/>
  <c r="N45"/>
  <c r="E36"/>
  <c r="B14"/>
  <c r="AB42"/>
  <c r="E43"/>
  <c r="B21"/>
  <c r="AN55"/>
  <c r="E49"/>
  <c r="B27"/>
  <c r="AD41"/>
  <c r="E44"/>
  <c r="B22"/>
  <c r="X51"/>
  <c r="E41"/>
  <c r="B19"/>
  <c r="F24" i="35"/>
  <c r="E24"/>
  <c r="D24"/>
  <c r="C24"/>
  <c r="F23"/>
  <c r="E23"/>
  <c r="D23"/>
  <c r="C23"/>
  <c r="F22"/>
  <c r="E22"/>
  <c r="D22"/>
  <c r="C22"/>
  <c r="F21"/>
  <c r="E21"/>
  <c r="D21"/>
  <c r="C21"/>
  <c r="F20"/>
  <c r="E20"/>
  <c r="D20"/>
  <c r="C20"/>
  <c r="F19"/>
  <c r="E19"/>
  <c r="D19"/>
  <c r="C19"/>
  <c r="F18"/>
  <c r="E18"/>
  <c r="D18"/>
  <c r="C18"/>
  <c r="F17"/>
  <c r="E17"/>
  <c r="D17"/>
  <c r="C17"/>
  <c r="F16"/>
  <c r="E16"/>
  <c r="D16"/>
  <c r="C16"/>
  <c r="F15"/>
  <c r="E15"/>
  <c r="D15"/>
  <c r="C15"/>
  <c r="F14"/>
  <c r="E14"/>
  <c r="D14"/>
  <c r="C14"/>
  <c r="F13"/>
  <c r="E13"/>
  <c r="D13"/>
  <c r="C13"/>
  <c r="F12"/>
  <c r="E12"/>
  <c r="D12"/>
  <c r="C12"/>
  <c r="F11"/>
  <c r="E11"/>
  <c r="D11"/>
  <c r="C11"/>
  <c r="F10"/>
  <c r="E10"/>
  <c r="D10"/>
  <c r="C10"/>
  <c r="F9"/>
  <c r="E9"/>
  <c r="D9"/>
  <c r="C9"/>
  <c r="J8"/>
  <c r="K8"/>
  <c r="F8"/>
  <c r="E8"/>
  <c r="D8"/>
  <c r="C8"/>
  <c r="F7"/>
  <c r="E7"/>
  <c r="D7"/>
  <c r="C7"/>
  <c r="J6"/>
  <c r="K6"/>
  <c r="F6"/>
  <c r="E6"/>
  <c r="D6"/>
  <c r="C6"/>
  <c r="F5"/>
  <c r="E5"/>
  <c r="D5"/>
  <c r="C5"/>
  <c r="K4"/>
  <c r="J4"/>
  <c r="F4"/>
  <c r="E4"/>
  <c r="D4"/>
  <c r="C4"/>
  <c r="K2" i="15"/>
  <c r="L2"/>
  <c r="M2"/>
  <c r="N2"/>
  <c r="O2"/>
  <c r="P2"/>
  <c r="M4"/>
  <c r="N4"/>
  <c r="O4"/>
  <c r="P4"/>
  <c r="K5"/>
  <c r="L5"/>
  <c r="M5"/>
  <c r="N5"/>
  <c r="O5"/>
  <c r="P5"/>
  <c r="M6"/>
  <c r="N6"/>
  <c r="O6"/>
  <c r="P6"/>
  <c r="N7"/>
  <c r="O7"/>
  <c r="P7"/>
  <c r="O8"/>
  <c r="P8"/>
  <c r="K9"/>
  <c r="L9"/>
  <c r="M9"/>
  <c r="K10"/>
  <c r="L10"/>
  <c r="K12"/>
  <c r="L12"/>
  <c r="M12"/>
  <c r="N12"/>
  <c r="O12"/>
  <c r="P12"/>
  <c r="L13"/>
  <c r="M13"/>
  <c r="N13"/>
  <c r="O13"/>
  <c r="P13"/>
  <c r="M14"/>
  <c r="N14"/>
  <c r="O14"/>
  <c r="P14"/>
  <c r="K15"/>
  <c r="L15"/>
  <c r="M15"/>
  <c r="N15"/>
  <c r="O15"/>
  <c r="P15"/>
  <c r="M16"/>
  <c r="N16"/>
  <c r="O16"/>
  <c r="P16"/>
  <c r="M17"/>
  <c r="N17"/>
  <c r="O17"/>
  <c r="P17"/>
  <c r="K25"/>
  <c r="L25"/>
  <c r="M25"/>
  <c r="N25"/>
  <c r="O25"/>
  <c r="P25"/>
  <c r="N26"/>
  <c r="O26"/>
  <c r="P26"/>
  <c r="L27"/>
  <c r="M27"/>
  <c r="N27"/>
  <c r="O27"/>
  <c r="P27"/>
  <c r="M28"/>
  <c r="N28"/>
  <c r="O28"/>
  <c r="P28"/>
  <c r="M30"/>
  <c r="N30"/>
  <c r="O30"/>
  <c r="P30"/>
  <c r="K31"/>
  <c r="L31"/>
  <c r="M31"/>
  <c r="N31"/>
  <c r="O31"/>
  <c r="P31"/>
  <c r="M34"/>
  <c r="M43"/>
  <c r="N43"/>
  <c r="O43"/>
  <c r="P43"/>
  <c r="N46"/>
  <c r="O46"/>
  <c r="P46"/>
  <c r="M49"/>
  <c r="N49"/>
  <c r="O49"/>
  <c r="P49"/>
  <c r="L50"/>
  <c r="M50"/>
  <c r="N50"/>
  <c r="O50"/>
  <c r="P50"/>
  <c r="M51"/>
  <c r="N51"/>
  <c r="O51"/>
  <c r="P51"/>
  <c r="N52"/>
  <c r="O52"/>
  <c r="P52"/>
  <c r="M53"/>
  <c r="N53"/>
  <c r="O53"/>
  <c r="P53"/>
  <c r="K54"/>
  <c r="L54"/>
  <c r="M54"/>
  <c r="N54"/>
  <c r="O54"/>
  <c r="P54"/>
  <c r="M58"/>
  <c r="N58"/>
  <c r="O58"/>
  <c r="P58"/>
  <c r="N66"/>
  <c r="O66"/>
  <c r="P66"/>
  <c r="N67"/>
  <c r="O67"/>
  <c r="P67"/>
  <c r="K69"/>
  <c r="L69"/>
  <c r="M69"/>
  <c r="N69"/>
  <c r="O69"/>
  <c r="P69"/>
  <c r="K70"/>
  <c r="L70"/>
  <c r="M70"/>
  <c r="N70"/>
  <c r="O70"/>
  <c r="P70"/>
  <c r="K71"/>
  <c r="L71"/>
  <c r="M71"/>
  <c r="N71"/>
  <c r="O71"/>
  <c r="P71"/>
  <c r="K72"/>
  <c r="L72"/>
  <c r="M72"/>
  <c r="N72"/>
  <c r="O72"/>
  <c r="P72"/>
  <c r="K73"/>
  <c r="L73"/>
  <c r="M73"/>
  <c r="N73"/>
  <c r="O73"/>
  <c r="P73"/>
  <c r="K74"/>
  <c r="L74"/>
  <c r="M74"/>
  <c r="N74"/>
  <c r="O74"/>
  <c r="P74"/>
  <c r="M75"/>
  <c r="N75"/>
  <c r="O75"/>
  <c r="P75"/>
  <c r="K78"/>
  <c r="L78"/>
  <c r="M78"/>
  <c r="N78"/>
  <c r="O78"/>
  <c r="K79"/>
  <c r="L79"/>
  <c r="M79"/>
  <c r="N79"/>
  <c r="O79"/>
  <c r="K80"/>
  <c r="L80"/>
  <c r="M80"/>
  <c r="N80"/>
  <c r="O80"/>
  <c r="K81"/>
  <c r="L81"/>
  <c r="M81"/>
  <c r="N81"/>
  <c r="O81"/>
  <c r="P81"/>
  <c r="K82"/>
  <c r="L82"/>
  <c r="M82"/>
  <c r="N82"/>
  <c r="O82"/>
  <c r="P82"/>
  <c r="K83"/>
  <c r="L83"/>
  <c r="M83"/>
  <c r="N83"/>
  <c r="O83"/>
  <c r="P83"/>
  <c r="K84"/>
  <c r="L84"/>
  <c r="M84"/>
  <c r="N84"/>
  <c r="O84"/>
  <c r="P84"/>
  <c r="K85"/>
  <c r="L85"/>
  <c r="M85"/>
  <c r="N85"/>
  <c r="O85"/>
  <c r="P85"/>
  <c r="K86"/>
  <c r="L86"/>
  <c r="M86"/>
  <c r="N86"/>
  <c r="O86"/>
  <c r="P86"/>
  <c r="K87"/>
  <c r="L87"/>
  <c r="M87"/>
  <c r="N87"/>
  <c r="O87"/>
  <c r="P87"/>
  <c r="K88"/>
  <c r="L88"/>
  <c r="M88"/>
  <c r="N88"/>
  <c r="O88"/>
  <c r="P88"/>
  <c r="K89"/>
  <c r="L89"/>
  <c r="M89"/>
  <c r="N89"/>
  <c r="O89"/>
  <c r="P89"/>
  <c r="M97"/>
  <c r="N97"/>
  <c r="O97"/>
  <c r="P97"/>
  <c r="K98"/>
  <c r="L98"/>
  <c r="M98"/>
  <c r="N98"/>
  <c r="O98"/>
  <c r="P98"/>
  <c r="K102"/>
  <c r="L102"/>
  <c r="M102"/>
  <c r="N102"/>
  <c r="O102"/>
  <c r="P102"/>
  <c r="K103"/>
  <c r="L103"/>
  <c r="M103"/>
  <c r="N103"/>
  <c r="O103"/>
  <c r="P103"/>
  <c r="K104"/>
  <c r="L104"/>
  <c r="M104"/>
  <c r="N104"/>
  <c r="O104"/>
  <c r="P104"/>
  <c r="K105"/>
  <c r="L105"/>
  <c r="M105"/>
  <c r="N105"/>
  <c r="O105"/>
  <c r="P105"/>
  <c r="K106"/>
  <c r="L106"/>
  <c r="M106"/>
  <c r="N106"/>
  <c r="O106"/>
  <c r="P106"/>
  <c r="K107"/>
  <c r="L107"/>
  <c r="M107"/>
  <c r="M108"/>
  <c r="N108"/>
  <c r="O108"/>
  <c r="P108"/>
  <c r="M112"/>
  <c r="N112"/>
  <c r="O112"/>
  <c r="P112"/>
  <c r="K113"/>
  <c r="L113"/>
  <c r="M113"/>
  <c r="N113"/>
  <c r="O113"/>
  <c r="P113"/>
  <c r="K120"/>
  <c r="L120"/>
  <c r="M120"/>
  <c r="N120"/>
  <c r="O120"/>
  <c r="P120"/>
  <c r="K121"/>
  <c r="L121"/>
  <c r="M121"/>
  <c r="N121"/>
  <c r="O121"/>
  <c r="P121"/>
  <c r="K122"/>
  <c r="L122"/>
  <c r="M122"/>
  <c r="N122"/>
  <c r="O122"/>
  <c r="P122"/>
  <c r="K123"/>
  <c r="L123"/>
  <c r="M123"/>
  <c r="N123"/>
  <c r="O123"/>
  <c r="P123"/>
  <c r="L124"/>
  <c r="M124"/>
  <c r="N124"/>
  <c r="O124"/>
  <c r="P124"/>
  <c r="L125"/>
  <c r="M125"/>
  <c r="N125"/>
  <c r="O125"/>
  <c r="P125"/>
  <c r="L126"/>
  <c r="M126"/>
  <c r="N126"/>
  <c r="O126"/>
  <c r="P126"/>
  <c r="K127"/>
  <c r="L127"/>
  <c r="M127"/>
  <c r="N127"/>
  <c r="O127"/>
  <c r="P127"/>
  <c r="K128"/>
  <c r="L128"/>
  <c r="M128"/>
  <c r="N128"/>
  <c r="O128"/>
  <c r="P128"/>
  <c r="K129"/>
  <c r="L129"/>
  <c r="M129"/>
  <c r="N129"/>
  <c r="O129"/>
  <c r="P129"/>
  <c r="K130"/>
  <c r="L130"/>
  <c r="M130"/>
  <c r="N130"/>
  <c r="O130"/>
  <c r="P130"/>
  <c r="K131"/>
  <c r="L131"/>
  <c r="M131"/>
  <c r="N131"/>
  <c r="O131"/>
  <c r="P131"/>
  <c r="K132"/>
  <c r="L132"/>
  <c r="M132"/>
  <c r="N132"/>
  <c r="O132"/>
  <c r="P132"/>
  <c r="K133"/>
  <c r="L133"/>
  <c r="M133"/>
  <c r="N133"/>
  <c r="O133"/>
  <c r="P133"/>
  <c r="L134"/>
  <c r="M134"/>
  <c r="N134"/>
  <c r="O134"/>
  <c r="P134"/>
  <c r="K137"/>
  <c r="L137"/>
  <c r="M137"/>
  <c r="N137"/>
  <c r="O137"/>
  <c r="P137"/>
  <c r="N138"/>
  <c r="O138"/>
  <c r="P138"/>
  <c r="N139"/>
  <c r="O139"/>
  <c r="P139"/>
  <c r="K140"/>
  <c r="L140"/>
  <c r="M140"/>
  <c r="N140"/>
  <c r="O140"/>
  <c r="P140"/>
  <c r="O141"/>
  <c r="P141"/>
  <c r="O142"/>
  <c r="P142"/>
  <c r="L143"/>
  <c r="M143"/>
  <c r="N143"/>
  <c r="O143"/>
  <c r="P143"/>
  <c r="O144"/>
  <c r="P144"/>
  <c r="L145"/>
  <c r="M145"/>
  <c r="N145"/>
  <c r="O145"/>
  <c r="P145"/>
  <c r="L146"/>
  <c r="M146"/>
  <c r="N146"/>
  <c r="O146"/>
  <c r="P146"/>
  <c r="L147"/>
  <c r="M147"/>
  <c r="N147"/>
  <c r="O147"/>
  <c r="P147"/>
  <c r="M148"/>
  <c r="N148"/>
  <c r="O148"/>
  <c r="P148"/>
  <c r="M149"/>
  <c r="N149"/>
  <c r="O149"/>
  <c r="P149"/>
  <c r="M150"/>
  <c r="N150"/>
  <c r="O150"/>
  <c r="P150"/>
  <c r="M151"/>
  <c r="N151"/>
  <c r="O151"/>
  <c r="P151"/>
  <c r="N152"/>
  <c r="O152"/>
  <c r="P152"/>
  <c r="N153"/>
  <c r="O153"/>
  <c r="P153"/>
  <c r="N154"/>
  <c r="O154"/>
  <c r="P154"/>
  <c r="N155"/>
  <c r="O155"/>
  <c r="P155"/>
  <c r="K156"/>
  <c r="L156"/>
  <c r="M156"/>
  <c r="N156"/>
  <c r="O156"/>
  <c r="P156"/>
  <c r="K157"/>
  <c r="L157"/>
  <c r="M157"/>
  <c r="N157"/>
  <c r="O157"/>
  <c r="P157"/>
  <c r="K158"/>
  <c r="L158"/>
  <c r="M158"/>
  <c r="K159"/>
  <c r="L159"/>
  <c r="M159"/>
  <c r="N159"/>
  <c r="O159"/>
  <c r="P159"/>
  <c r="K165"/>
  <c r="L165"/>
  <c r="K166"/>
  <c r="L166"/>
  <c r="M166"/>
  <c r="N166"/>
  <c r="O166"/>
  <c r="P166"/>
  <c r="K167"/>
  <c r="L167"/>
  <c r="M167"/>
  <c r="N167"/>
  <c r="O167"/>
  <c r="P167"/>
  <c r="K168"/>
  <c r="L168"/>
  <c r="M168"/>
  <c r="N168"/>
  <c r="O168"/>
  <c r="K169"/>
  <c r="L169"/>
  <c r="M169"/>
  <c r="N169"/>
  <c r="O169"/>
  <c r="K170"/>
  <c r="L170"/>
  <c r="M170"/>
  <c r="K171"/>
  <c r="L171"/>
  <c r="K174"/>
  <c r="L174"/>
  <c r="M174"/>
  <c r="N174"/>
  <c r="O174"/>
  <c r="P174"/>
  <c r="K175"/>
  <c r="L175"/>
  <c r="M175"/>
  <c r="N175"/>
  <c r="O175"/>
  <c r="P175"/>
  <c r="K176"/>
  <c r="L176"/>
  <c r="M176"/>
  <c r="N176"/>
  <c r="O176"/>
  <c r="P176"/>
  <c r="K178"/>
  <c r="L178"/>
  <c r="M178"/>
  <c r="N178"/>
  <c r="O178"/>
  <c r="P178"/>
  <c r="L182"/>
  <c r="M182"/>
  <c r="N182"/>
  <c r="O182"/>
  <c r="P182"/>
  <c r="H2" i="26"/>
  <c r="I2"/>
  <c r="J2"/>
  <c r="K2"/>
  <c r="L2"/>
  <c r="M2"/>
  <c r="H4"/>
  <c r="I4"/>
  <c r="J4"/>
  <c r="K4"/>
  <c r="L4"/>
  <c r="M4"/>
  <c r="H5"/>
  <c r="I5"/>
  <c r="J5"/>
  <c r="K5"/>
  <c r="L5"/>
  <c r="M5"/>
  <c r="H6"/>
  <c r="I6"/>
  <c r="J6"/>
  <c r="K6"/>
  <c r="L6"/>
  <c r="M6"/>
  <c r="H7"/>
  <c r="I7"/>
  <c r="J7"/>
  <c r="K7"/>
  <c r="L7"/>
  <c r="M7"/>
  <c r="F288" i="25"/>
  <c r="F42"/>
  <c r="F54"/>
  <c r="F59"/>
  <c r="F120"/>
  <c r="F359"/>
  <c r="F351"/>
  <c r="F2"/>
  <c r="F317"/>
  <c r="F392"/>
  <c r="F335"/>
  <c r="F142"/>
  <c r="F75"/>
  <c r="F12"/>
  <c r="F25"/>
  <c r="F313"/>
  <c r="F261"/>
  <c r="F80"/>
  <c r="F343"/>
  <c r="F293"/>
  <c r="F285"/>
  <c r="F272"/>
  <c r="F243"/>
  <c r="F215"/>
  <c r="F213"/>
  <c r="F169"/>
  <c r="F91"/>
  <c r="F82"/>
  <c r="F74"/>
  <c r="F390"/>
  <c r="F24"/>
  <c r="F3"/>
  <c r="F5"/>
  <c r="F6"/>
  <c r="F7"/>
  <c r="F8"/>
  <c r="F9"/>
  <c r="F10"/>
  <c r="F11"/>
  <c r="F13"/>
  <c r="F14"/>
  <c r="F15"/>
  <c r="F16"/>
  <c r="F17"/>
  <c r="F18"/>
  <c r="F19"/>
  <c r="F20"/>
  <c r="F21"/>
  <c r="F22"/>
  <c r="F23"/>
  <c r="F26"/>
  <c r="F27"/>
  <c r="F28"/>
  <c r="F29"/>
  <c r="F30"/>
  <c r="F31"/>
  <c r="F32"/>
  <c r="F33"/>
  <c r="F34"/>
  <c r="F35"/>
  <c r="F36"/>
  <c r="F37"/>
  <c r="F38"/>
  <c r="F39"/>
  <c r="F40"/>
  <c r="F41"/>
  <c r="F43"/>
  <c r="F44"/>
  <c r="F45"/>
  <c r="F46"/>
  <c r="F47"/>
  <c r="F48"/>
  <c r="F49"/>
  <c r="F50"/>
  <c r="F51"/>
  <c r="F52"/>
  <c r="F53"/>
  <c r="F55"/>
  <c r="F56"/>
  <c r="F57"/>
  <c r="F58"/>
  <c r="F60"/>
  <c r="F61"/>
  <c r="F62"/>
  <c r="F63"/>
  <c r="F64"/>
  <c r="F65"/>
  <c r="F66"/>
  <c r="F67"/>
  <c r="F68"/>
  <c r="F69"/>
  <c r="F70"/>
  <c r="F71"/>
  <c r="F72"/>
  <c r="F73"/>
  <c r="F76"/>
  <c r="F77"/>
  <c r="F78"/>
  <c r="F79"/>
  <c r="F81"/>
  <c r="F83"/>
  <c r="F84"/>
  <c r="F85"/>
  <c r="F86"/>
  <c r="F87"/>
  <c r="F88"/>
  <c r="F89"/>
  <c r="F90"/>
  <c r="F92"/>
  <c r="F93"/>
  <c r="F94"/>
  <c r="F95"/>
  <c r="F96"/>
  <c r="F97"/>
  <c r="F98"/>
  <c r="F99"/>
  <c r="F100"/>
  <c r="F101"/>
  <c r="F102"/>
  <c r="F103"/>
  <c r="F104"/>
  <c r="F105"/>
  <c r="F106"/>
  <c r="F107"/>
  <c r="F108"/>
  <c r="F109"/>
  <c r="F110"/>
  <c r="F111"/>
  <c r="F113"/>
  <c r="F114"/>
  <c r="F115"/>
  <c r="F116"/>
  <c r="F117"/>
  <c r="F118"/>
  <c r="F119"/>
  <c r="F121"/>
  <c r="F122"/>
  <c r="F123"/>
  <c r="F124"/>
  <c r="F125"/>
  <c r="F126"/>
  <c r="F127"/>
  <c r="F128"/>
  <c r="F129"/>
  <c r="F130"/>
  <c r="F131"/>
  <c r="F132"/>
  <c r="F133"/>
  <c r="F134"/>
  <c r="F135"/>
  <c r="F136"/>
  <c r="F137"/>
  <c r="F138"/>
  <c r="F139"/>
  <c r="F140"/>
  <c r="F141"/>
  <c r="F143"/>
  <c r="F144"/>
  <c r="F145"/>
  <c r="F146"/>
  <c r="F147"/>
  <c r="F148"/>
  <c r="F149"/>
  <c r="F150"/>
  <c r="F151"/>
  <c r="F152"/>
  <c r="F153"/>
  <c r="F154"/>
  <c r="F155"/>
  <c r="F156"/>
  <c r="F157"/>
  <c r="F158"/>
  <c r="F159"/>
  <c r="F160"/>
  <c r="F161"/>
  <c r="F162"/>
  <c r="F163"/>
  <c r="F164"/>
  <c r="F165"/>
  <c r="F166"/>
  <c r="F167"/>
  <c r="F168"/>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4"/>
  <c r="F216"/>
  <c r="F217"/>
  <c r="F218"/>
  <c r="F219"/>
  <c r="F220"/>
  <c r="F221"/>
  <c r="F222"/>
  <c r="F223"/>
  <c r="F224"/>
  <c r="F225"/>
  <c r="F226"/>
  <c r="F227"/>
  <c r="F228"/>
  <c r="F229"/>
  <c r="F230"/>
  <c r="F231"/>
  <c r="F232"/>
  <c r="F233"/>
  <c r="F234"/>
  <c r="F235"/>
  <c r="F236"/>
  <c r="F237"/>
  <c r="F238"/>
  <c r="F239"/>
  <c r="F240"/>
  <c r="F241"/>
  <c r="F242"/>
  <c r="F244"/>
  <c r="F247"/>
  <c r="F248"/>
  <c r="F249"/>
  <c r="F250"/>
  <c r="F251"/>
  <c r="F252"/>
  <c r="F253"/>
  <c r="F254"/>
  <c r="F255"/>
  <c r="F256"/>
  <c r="F257"/>
  <c r="F258"/>
  <c r="F259"/>
  <c r="F260"/>
  <c r="F262"/>
  <c r="F263"/>
  <c r="F264"/>
  <c r="F265"/>
  <c r="F267"/>
  <c r="F268"/>
  <c r="F269"/>
  <c r="F270"/>
  <c r="F271"/>
  <c r="F273"/>
  <c r="F274"/>
  <c r="F275"/>
  <c r="F276"/>
  <c r="F277"/>
  <c r="F278"/>
  <c r="F279"/>
  <c r="F280"/>
  <c r="F281"/>
  <c r="F282"/>
  <c r="F283"/>
  <c r="F284"/>
  <c r="F286"/>
  <c r="F287"/>
  <c r="F289"/>
  <c r="F290"/>
  <c r="F291"/>
  <c r="F292"/>
  <c r="F294"/>
  <c r="F295"/>
  <c r="F296"/>
  <c r="F297"/>
  <c r="F298"/>
  <c r="F299"/>
  <c r="F300"/>
  <c r="F301"/>
  <c r="F302"/>
  <c r="F303"/>
  <c r="F304"/>
  <c r="F305"/>
  <c r="F306"/>
  <c r="F307"/>
  <c r="F308"/>
  <c r="F309"/>
  <c r="F310"/>
  <c r="F311"/>
  <c r="F312"/>
  <c r="F314"/>
  <c r="F315"/>
  <c r="F316"/>
  <c r="F318"/>
  <c r="F319"/>
  <c r="F320"/>
  <c r="F321"/>
  <c r="F322"/>
  <c r="F323"/>
  <c r="F324"/>
  <c r="F325"/>
  <c r="F326"/>
  <c r="F327"/>
  <c r="F328"/>
  <c r="F329"/>
  <c r="F330"/>
  <c r="F331"/>
  <c r="F332"/>
  <c r="F333"/>
  <c r="F334"/>
  <c r="F336"/>
  <c r="F337"/>
  <c r="F338"/>
  <c r="F339"/>
  <c r="F340"/>
  <c r="F341"/>
  <c r="F342"/>
  <c r="F345"/>
  <c r="F346"/>
  <c r="F347"/>
  <c r="F349"/>
  <c r="F350"/>
  <c r="F352"/>
  <c r="F353"/>
  <c r="F354"/>
  <c r="F355"/>
  <c r="F356"/>
  <c r="F357"/>
  <c r="F358"/>
  <c r="F344"/>
  <c r="F348"/>
  <c r="F360"/>
  <c r="F361"/>
  <c r="F362"/>
  <c r="F363"/>
  <c r="F364"/>
  <c r="F365"/>
  <c r="F366"/>
  <c r="F367"/>
  <c r="F368"/>
  <c r="F369"/>
  <c r="F370"/>
  <c r="F371"/>
  <c r="F372"/>
  <c r="F373"/>
  <c r="F374"/>
  <c r="F375"/>
  <c r="F376"/>
  <c r="F377"/>
  <c r="F378"/>
  <c r="F379"/>
  <c r="F380"/>
  <c r="F381"/>
  <c r="F382"/>
  <c r="F383"/>
  <c r="F384"/>
  <c r="F385"/>
  <c r="F386"/>
  <c r="F387"/>
  <c r="F388"/>
  <c r="F389"/>
  <c r="F391"/>
  <c r="F393"/>
  <c r="F3" i="24"/>
  <c r="F39"/>
  <c r="F45"/>
  <c r="F129"/>
  <c r="F94"/>
  <c r="F100"/>
  <c r="F81"/>
  <c r="F75"/>
  <c r="F69"/>
  <c r="F68"/>
  <c r="F55"/>
  <c r="F15"/>
  <c r="F13"/>
  <c r="F2"/>
  <c r="F4"/>
  <c r="F6"/>
  <c r="F5"/>
  <c r="F7"/>
  <c r="F8"/>
  <c r="F9"/>
  <c r="F10"/>
  <c r="F11"/>
  <c r="F12"/>
  <c r="F14"/>
  <c r="F16"/>
  <c r="F17"/>
  <c r="F18"/>
  <c r="F19"/>
  <c r="F20"/>
  <c r="F21"/>
  <c r="F22"/>
  <c r="F23"/>
  <c r="F24"/>
  <c r="F25"/>
  <c r="F26"/>
  <c r="F28"/>
  <c r="F27"/>
  <c r="F29"/>
  <c r="F30"/>
  <c r="F31"/>
  <c r="F32"/>
  <c r="F33"/>
  <c r="F34"/>
  <c r="F35"/>
  <c r="F36"/>
  <c r="F37"/>
  <c r="F38"/>
  <c r="F41"/>
  <c r="F42"/>
  <c r="F43"/>
  <c r="F44"/>
  <c r="F46"/>
  <c r="F48"/>
  <c r="F49"/>
  <c r="F50"/>
  <c r="F51"/>
  <c r="F52"/>
  <c r="F53"/>
  <c r="F54"/>
  <c r="F56"/>
  <c r="F57"/>
  <c r="F58"/>
  <c r="F59"/>
  <c r="F60"/>
  <c r="F62"/>
  <c r="F63"/>
  <c r="F64"/>
  <c r="F65"/>
  <c r="F66"/>
  <c r="F67"/>
  <c r="F70"/>
  <c r="F71"/>
  <c r="F72"/>
  <c r="F73"/>
  <c r="F74"/>
  <c r="F76"/>
  <c r="F77"/>
  <c r="F78"/>
  <c r="F79"/>
  <c r="F80"/>
  <c r="F82"/>
  <c r="F83"/>
  <c r="F84"/>
  <c r="F85"/>
  <c r="F86"/>
  <c r="F87"/>
  <c r="F88"/>
  <c r="F89"/>
  <c r="F90"/>
  <c r="F91"/>
  <c r="F92"/>
  <c r="F93"/>
  <c r="F95"/>
  <c r="F96"/>
  <c r="F97"/>
  <c r="F98"/>
  <c r="F99"/>
  <c r="F101"/>
  <c r="F103"/>
  <c r="F102"/>
  <c r="F104"/>
  <c r="F105"/>
  <c r="F106"/>
  <c r="F107"/>
  <c r="F108"/>
  <c r="F109"/>
  <c r="F111"/>
  <c r="F110"/>
  <c r="F112"/>
  <c r="F113"/>
  <c r="F114"/>
  <c r="F115"/>
  <c r="F116"/>
  <c r="F117"/>
  <c r="F118"/>
  <c r="F119"/>
  <c r="F120"/>
  <c r="F121"/>
  <c r="F122"/>
  <c r="F123"/>
  <c r="F124"/>
  <c r="F125"/>
  <c r="F126"/>
  <c r="F127"/>
  <c r="F128"/>
  <c r="F131"/>
  <c r="F132"/>
  <c r="F130"/>
  <c r="F133"/>
  <c r="F134"/>
  <c r="F135"/>
  <c r="F136"/>
</calcChain>
</file>

<file path=xl/comments1.xml><?xml version="1.0" encoding="utf-8"?>
<comments xmlns="http://schemas.openxmlformats.org/spreadsheetml/2006/main">
  <authors>
    <author>Staffan Bengtsson</author>
  </authors>
  <commentList>
    <comment ref="C16" authorId="0">
      <text>
        <r>
          <rPr>
            <sz val="9"/>
            <color indexed="81"/>
            <rFont val="Tahoma"/>
            <family val="2"/>
          </rPr>
          <t>Used by Chak the Bounty Hunter in Legacy16</t>
        </r>
      </text>
    </comment>
    <comment ref="C31" authorId="0">
      <text>
        <r>
          <rPr>
            <sz val="9"/>
            <color indexed="81"/>
            <rFont val="Tahoma"/>
            <family val="2"/>
          </rPr>
          <t>This is the blaster used by Morrigan in Legacy 19 page 1-3</t>
        </r>
      </text>
    </comment>
    <comment ref="C48" authorId="0">
      <text>
        <r>
          <rPr>
            <sz val="9"/>
            <color indexed="81"/>
            <rFont val="Tahoma"/>
            <family val="2"/>
          </rPr>
          <t>This is a sawed off rifle used by commandos.</t>
        </r>
      </text>
    </comment>
    <comment ref="C55" authorId="0">
      <text>
        <r>
          <rPr>
            <sz val="9"/>
            <color indexed="81"/>
            <rFont val="Tahoma"/>
            <family val="2"/>
          </rPr>
          <t>Used to launch darts</t>
        </r>
      </text>
    </comment>
    <comment ref="C78" authorId="0">
      <text>
        <r>
          <rPr>
            <sz val="9"/>
            <color indexed="81"/>
            <rFont val="Tahoma"/>
            <family val="2"/>
          </rPr>
          <t>A scaled-down version of a system used in mining and industrial demolitions</t>
        </r>
      </text>
    </comment>
    <comment ref="C96" authorId="0">
      <text>
        <r>
          <rPr>
            <sz val="9"/>
            <color indexed="81"/>
            <rFont val="Tahoma"/>
            <family val="2"/>
          </rPr>
          <t>Used by Zero-G Stormtroopers</t>
        </r>
      </text>
    </comment>
  </commentList>
</comments>
</file>

<file path=xl/comments10.xml><?xml version="1.0" encoding="utf-8"?>
<comments xmlns="http://schemas.openxmlformats.org/spreadsheetml/2006/main">
  <authors>
    <author>Staffan Bengtsson</author>
  </authors>
  <commentList>
    <comment ref="AA7" authorId="0">
      <text>
        <r>
          <rPr>
            <sz val="9"/>
            <color indexed="81"/>
            <rFont val="Tahoma"/>
            <family val="2"/>
          </rPr>
          <t>Errrata &amp; Clarification Oct 2008 adds the following line: 
“</t>
        </r>
        <r>
          <rPr>
            <i/>
            <sz val="9"/>
            <color indexed="81"/>
            <rFont val="Tahoma"/>
            <family val="2"/>
          </rPr>
          <t>The combined CL for the encounter is either this result or the highest single CL + 2, whichever is more.</t>
        </r>
        <r>
          <rPr>
            <sz val="9"/>
            <color indexed="81"/>
            <rFont val="Tahoma"/>
            <family val="2"/>
          </rPr>
          <t>”
This means that the challenges are often rated higher.</t>
        </r>
      </text>
    </comment>
  </commentList>
</comments>
</file>

<file path=xl/comments2.xml><?xml version="1.0" encoding="utf-8"?>
<comments xmlns="http://schemas.openxmlformats.org/spreadsheetml/2006/main">
  <authors>
    <author>Staffan Bengtsson</author>
  </authors>
  <commentList>
    <comment ref="C26" authorId="0">
      <text>
        <r>
          <rPr>
            <sz val="9"/>
            <color indexed="81"/>
            <rFont val="Tahoma"/>
            <family val="2"/>
          </rPr>
          <t>Used by soldiers for thousands of years, the entrenching tool is a durable, multipurpose tool that also can be an effective melee weapon. The entrenching tool can be configured as a short shovel, a pickaxe, or even a makeshift hammer.</t>
        </r>
      </text>
    </comment>
    <comment ref="C51" authorId="0">
      <text>
        <r>
          <rPr>
            <sz val="9"/>
            <color indexed="81"/>
            <rFont val="Tahoma"/>
            <family val="2"/>
          </rPr>
          <t>Doesn't appear on wookieepedia.</t>
        </r>
      </text>
    </comment>
    <comment ref="C57" authorId="0">
      <text>
        <r>
          <rPr>
            <sz val="9"/>
            <color indexed="81"/>
            <rFont val="Tahoma"/>
            <family val="2"/>
          </rPr>
          <t>The riot shield in the book is more generic than Activv1</t>
        </r>
      </text>
    </comment>
  </commentList>
</comments>
</file>

<file path=xl/comments3.xml><?xml version="1.0" encoding="utf-8"?>
<comments xmlns="http://schemas.openxmlformats.org/spreadsheetml/2006/main">
  <authors>
    <author>Staffan Bengtsson</author>
  </authors>
  <commentList>
    <comment ref="C7" authorId="0">
      <text>
        <r>
          <rPr>
            <sz val="9"/>
            <color indexed="81"/>
            <rFont val="Tahoma"/>
            <family val="2"/>
          </rPr>
          <t>A long, thin cable of explosive detonite-is used mainly for mining and commercial demolition.</t>
        </r>
      </text>
    </comment>
    <comment ref="C13" authorId="0">
      <text>
        <r>
          <rPr>
            <sz val="9"/>
            <color indexed="81"/>
            <rFont val="Tahoma"/>
            <family val="2"/>
          </rPr>
          <t>Limpet mines are flat and about the size of a dinner plate. One side of the mine has a handle for easy gripping, and the other side is covered with microbeads of adhesive that break on hard contact with a flat surface.</t>
        </r>
      </text>
    </comment>
    <comment ref="C14" authorId="0">
      <text>
        <r>
          <rPr>
            <sz val="9"/>
            <color indexed="81"/>
            <rFont val="Tahoma"/>
            <family val="2"/>
          </rPr>
          <t>Manual triggers can be added to any explosive, including mines.</t>
        </r>
      </text>
    </comment>
  </commentList>
</comments>
</file>

<file path=xl/comments4.xml><?xml version="1.0" encoding="utf-8"?>
<comments xmlns="http://schemas.openxmlformats.org/spreadsheetml/2006/main">
  <authors>
    <author>Staffan Bengtsson</author>
  </authors>
  <commentList>
    <comment ref="C20" authorId="0">
      <text>
        <r>
          <rPr>
            <sz val="9"/>
            <color indexed="81"/>
            <rFont val="Tahoma"/>
            <family val="2"/>
          </rPr>
          <t>The armor used by the Senate Guards or Imperial Royal Guards.</t>
        </r>
      </text>
    </comment>
    <comment ref="C24" authorId="0">
      <text>
        <r>
          <rPr>
            <sz val="9"/>
            <color indexed="81"/>
            <rFont val="Tahoma"/>
            <family val="2"/>
          </rPr>
          <t>Generic commando armor</t>
        </r>
      </text>
    </comment>
    <comment ref="C58" authorId="0">
      <text>
        <r>
          <rPr>
            <sz val="9"/>
            <color indexed="81"/>
            <rFont val="Tahoma"/>
            <family val="2"/>
          </rPr>
          <t>The Blue Armor</t>
        </r>
      </text>
    </comment>
    <comment ref="C59" authorId="0">
      <text>
        <r>
          <rPr>
            <sz val="9"/>
            <color indexed="81"/>
            <rFont val="Tahoma"/>
            <family val="2"/>
          </rPr>
          <t>The Blue Armor</t>
        </r>
      </text>
    </comment>
    <comment ref="C60" authorId="0">
      <text>
        <r>
          <rPr>
            <sz val="9"/>
            <color indexed="81"/>
            <rFont val="Tahoma"/>
            <family val="2"/>
          </rPr>
          <t>Used by Genosian Elite Warriors</t>
        </r>
      </text>
    </comment>
    <comment ref="C92" authorId="0">
      <text>
        <r>
          <rPr>
            <sz val="9"/>
            <color indexed="81"/>
            <rFont val="Tahoma"/>
            <family val="2"/>
          </rPr>
          <t>The riot shield in the book is more generic than Activv1</t>
        </r>
      </text>
    </comment>
  </commentList>
</comments>
</file>

<file path=xl/comments5.xml><?xml version="1.0" encoding="utf-8"?>
<comments xmlns="http://schemas.openxmlformats.org/spreadsheetml/2006/main">
  <authors>
    <author>Staffan Bengtsson</author>
  </authors>
  <commentList>
    <comment ref="C5" authorId="0">
      <text>
        <r>
          <rPr>
            <sz val="9"/>
            <color indexed="81"/>
            <rFont val="Tahoma"/>
            <family val="2"/>
          </rPr>
          <t>An antidote synthesizer is a small, portable device that produces antivenom or antitoxin.</t>
        </r>
      </text>
    </comment>
    <comment ref="C6" authorId="0">
      <text>
        <r>
          <rPr>
            <sz val="9"/>
            <color indexed="81"/>
            <rFont val="Tahoma"/>
            <family val="2"/>
          </rPr>
          <t>An antirad dose comes in a tough hypodermic syringe.</t>
        </r>
      </text>
    </comment>
    <comment ref="C16" authorId="0">
      <text>
        <r>
          <rPr>
            <sz val="9"/>
            <color indexed="81"/>
            <rFont val="Tahoma"/>
            <family val="2"/>
          </rPr>
          <t>When riding large beasts such as Sith warbirds, the Sith frequently use special battle harnesses, turning the beasts into mobile weapon platforms.</t>
        </r>
      </text>
    </comment>
    <comment ref="C18" authorId="0">
      <text>
        <r>
          <rPr>
            <sz val="9"/>
            <color indexed="81"/>
            <rFont val="Tahoma"/>
            <family val="2"/>
          </rPr>
          <t>Advanced biological alterations of sentient beings using Yuuzhan Vong bioengineering.</t>
        </r>
      </text>
    </comment>
    <comment ref="C19" authorId="0">
      <text>
        <r>
          <rPr>
            <sz val="9"/>
            <color indexed="81"/>
            <rFont val="Tahoma"/>
            <family val="2"/>
          </rPr>
          <t>Advanced biological alterations of sentient beings using Yuuzhan Vong bioengineering.</t>
        </r>
      </text>
    </comment>
    <comment ref="C20" authorId="0">
      <text>
        <r>
          <rPr>
            <sz val="9"/>
            <color indexed="81"/>
            <rFont val="Tahoma"/>
            <family val="2"/>
          </rPr>
          <t>Advanced biological alterations of sentient beings using Yuuzhan Vong bioengineering.</t>
        </r>
      </text>
    </comment>
    <comment ref="C21" authorId="0">
      <text>
        <r>
          <rPr>
            <sz val="9"/>
            <color indexed="81"/>
            <rFont val="Tahoma"/>
            <family val="2"/>
          </rPr>
          <t>Advanced biological alterations of sentient beings using Yuuzhan Vong bioengineering.</t>
        </r>
      </text>
    </comment>
    <comment ref="C22" authorId="0">
      <text>
        <r>
          <rPr>
            <sz val="9"/>
            <color indexed="81"/>
            <rFont val="Tahoma"/>
            <family val="2"/>
          </rPr>
          <t>Advanced biological alterations of sentient beings using Yuuzhan Vong bioengineering.</t>
        </r>
      </text>
    </comment>
    <comment ref="C23" authorId="0">
      <text>
        <r>
          <rPr>
            <sz val="9"/>
            <color indexed="81"/>
            <rFont val="Tahoma"/>
            <family val="2"/>
          </rPr>
          <t>Advanced biological alterations of sentient beings using Yuuzhan Vong bioengineering.</t>
        </r>
      </text>
    </comment>
    <comment ref="C24" authorId="0">
      <text>
        <r>
          <rPr>
            <sz val="9"/>
            <color indexed="81"/>
            <rFont val="Tahoma"/>
            <family val="2"/>
          </rPr>
          <t>Advanced biological alterations of sentient beings using Yuuzhan Vong bioengineering.</t>
        </r>
      </text>
    </comment>
    <comment ref="C34" authorId="0">
      <text>
        <r>
          <rPr>
            <sz val="9"/>
            <color indexed="81"/>
            <rFont val="Tahoma"/>
            <family val="2"/>
          </rPr>
          <t>Doesn't appear on wookieepedia</t>
        </r>
      </text>
    </comment>
    <comment ref="C35" authorId="0">
      <text>
        <r>
          <rPr>
            <sz val="9"/>
            <color indexed="81"/>
            <rFont val="Tahoma"/>
            <family val="2"/>
          </rPr>
          <t>The climbing harness secures the wearer to a climb line, reducing the chances of falling by providing several attachment points for anchor lines</t>
        </r>
      </text>
    </comment>
    <comment ref="C37" authorId="0">
      <text>
        <r>
          <rPr>
            <sz val="9"/>
            <color indexed="81"/>
            <rFont val="Tahoma"/>
            <family val="2"/>
          </rPr>
          <t>Disrupts communication, friend or foe. Mounted on a backpack frame, can be connected to a power source and left behind.</t>
        </r>
      </text>
    </comment>
    <comment ref="C38" authorId="0">
      <text>
        <r>
          <rPr>
            <sz val="9"/>
            <color indexed="81"/>
            <rFont val="Tahoma"/>
            <family val="2"/>
          </rPr>
          <t>The earbud comlink is a tiny comlink fitted for the wearer's ear</t>
        </r>
      </text>
    </comment>
    <comment ref="C44" authorId="0">
      <text>
        <r>
          <rPr>
            <sz val="9"/>
            <color indexed="81"/>
            <rFont val="Tahoma"/>
            <family val="2"/>
          </rPr>
          <t>Comlink or transceiver addon. Worn on helmet or headpiece and uses special lasers to send and receive encrypted messages from another individual also equipped with a tightbeam comlink.</t>
        </r>
      </text>
    </comment>
    <comment ref="C53" authorId="0">
      <text>
        <r>
          <rPr>
            <sz val="9"/>
            <color indexed="81"/>
            <rFont val="Tahoma"/>
            <family val="2"/>
          </rPr>
          <t>Comes in a small canister that releases a pouch large enough for a medium creature. When sealed it releases a cryogenic compound that causes the creature to enter suspended animation, stabilizing condition for transport to medical facility or to be sold by a bounty hunter.</t>
        </r>
      </text>
    </comment>
    <comment ref="C74" authorId="0">
      <text>
        <r>
          <rPr>
            <sz val="9"/>
            <color indexed="81"/>
            <rFont val="Tahoma"/>
            <family val="2"/>
          </rPr>
          <t>Biomechanical disk-shaped seal.</t>
        </r>
      </text>
    </comment>
    <comment ref="C78" authorId="0">
      <text>
        <r>
          <rPr>
            <sz val="9"/>
            <color indexed="81"/>
            <rFont val="Tahoma"/>
            <family val="2"/>
          </rPr>
          <t>Up to three pounds of plants, meat, or fungus can be placed inside the field food processor. One minute later, the processor exudes a gray paste that is extremely bland in taste, but is both edible and nutritious.</t>
        </r>
      </text>
    </comment>
    <comment ref="C81" authorId="0">
      <text>
        <r>
          <rPr>
            <sz val="9"/>
            <color indexed="81"/>
            <rFont val="Tahoma"/>
            <family val="2"/>
          </rPr>
          <t>Fire paste is a thick beige substance that can act as a fuel for starting a fire.</t>
        </r>
      </text>
    </comment>
    <comment ref="C82" authorId="0">
      <text>
        <r>
          <rPr>
            <sz val="9"/>
            <color indexed="81"/>
            <rFont val="Tahoma"/>
            <family val="2"/>
          </rPr>
          <t>A 10-cm hollow plastic tube that has two chambers, each
filled with a chemical that is inert on its own. If mixed they ignite.</t>
        </r>
      </text>
    </comment>
    <comment ref="C87" authorId="0">
      <text>
        <r>
          <rPr>
            <sz val="9"/>
            <color indexed="81"/>
            <rFont val="Tahoma"/>
            <family val="2"/>
          </rPr>
          <t>Young Jedi use a variety of training aids in the course of their studies. These can take many forms, including some that resemble toys and puzzles.</t>
        </r>
      </text>
    </comment>
    <comment ref="C95" authorId="0">
      <text>
        <r>
          <rPr>
            <sz val="9"/>
            <color indexed="81"/>
            <rFont val="Tahoma"/>
            <family val="2"/>
          </rPr>
          <t>Electronic addon with low-light vision and comlink.</t>
        </r>
      </text>
    </comment>
    <comment ref="C97" authorId="0">
      <text>
        <r>
          <rPr>
            <sz val="9"/>
            <color indexed="81"/>
            <rFont val="Tahoma"/>
            <family val="2"/>
          </rPr>
          <t>This small, blocky device is attached to a holoprojector and uses powerful algorithms to alter the outgoing signal, modifying the images and sounds received on the other end so that the user's appearance and voice are disguised.</t>
        </r>
      </text>
    </comment>
    <comment ref="C100" authorId="0">
      <text>
        <r>
          <rPr>
            <sz val="9"/>
            <color indexed="81"/>
            <rFont val="Tahoma"/>
            <family val="2"/>
          </rPr>
          <t>A concealed holster is designed to help keep a weapon out of sight</t>
        </r>
      </text>
    </comment>
    <comment ref="C101" authorId="0">
      <text>
        <r>
          <rPr>
            <sz val="9"/>
            <color indexed="81"/>
            <rFont val="Tahoma"/>
            <family val="2"/>
          </rPr>
          <t>This holster holds the weapon in an easily accessed-and easily seen-location.</t>
        </r>
      </text>
    </comment>
    <comment ref="C103" authorId="0">
      <text>
        <r>
          <rPr>
            <sz val="9"/>
            <color indexed="81"/>
            <rFont val="Tahoma"/>
            <family val="2"/>
          </rPr>
          <t>Wristband that detects harmful substances and inject medication.</t>
        </r>
      </text>
    </comment>
    <comment ref="C114" authorId="0">
      <text>
        <r>
          <rPr>
            <sz val="9"/>
            <color indexed="81"/>
            <rFont val="Tahoma"/>
            <family val="2"/>
          </rPr>
          <t>Highly illegal and favored by shipjackers and pirates, a lock breaking kit is
like a tool kit in many ways but has some very advanced and highly specialized
tools.</t>
        </r>
      </text>
    </comment>
    <comment ref="C121" authorId="0">
      <text>
        <r>
          <rPr>
            <sz val="9"/>
            <color indexed="81"/>
            <rFont val="Tahoma"/>
            <family val="2"/>
          </rPr>
          <t>This backpack-sized medical kit includes almost everything a first responder
needs to save a life</t>
        </r>
      </text>
    </comment>
    <comment ref="C124" authorId="0">
      <text>
        <r>
          <rPr>
            <sz val="9"/>
            <color indexed="81"/>
            <rFont val="Tahoma"/>
            <family val="2"/>
          </rPr>
          <t>Handheld portable laboratory for analyzing substances.</t>
        </r>
      </text>
    </comment>
    <comment ref="C131" authorId="0">
      <text>
        <r>
          <rPr>
            <sz val="9"/>
            <color indexed="81"/>
            <rFont val="Tahoma"/>
            <family val="2"/>
          </rPr>
          <t>When activated, this small package expands to create a small, narrow tent large enough to hold a single Medium character.</t>
        </r>
      </text>
    </comment>
    <comment ref="C135" authorId="0">
      <text>
        <r>
          <rPr>
            <sz val="9"/>
            <color indexed="81"/>
            <rFont val="Tahoma"/>
            <family val="2"/>
          </rPr>
          <t>Portable beacons do nothing more than transmit signals that can be received only by sensors. A single beacon is about 1 meter long.</t>
        </r>
      </text>
    </comment>
    <comment ref="C140" authorId="0">
      <text>
        <r>
          <rPr>
            <sz val="9"/>
            <color indexed="81"/>
            <rFont val="Tahoma"/>
            <family val="2"/>
          </rPr>
          <t>Designed to enhance underwater movement, a propulsion pack allows its wearer to swim much faster.</t>
        </r>
      </text>
    </comment>
    <comment ref="C141" authorId="0">
      <text>
        <r>
          <rPr>
            <sz val="9"/>
            <color indexed="81"/>
            <rFont val="Tahoma"/>
            <family val="2"/>
          </rPr>
          <t>Trap that releases a flare in the air if it senses movement.</t>
        </r>
      </text>
    </comment>
    <comment ref="C142" authorId="0">
      <text>
        <r>
          <rPr>
            <sz val="9"/>
            <color indexed="81"/>
            <rFont val="Tahoma"/>
            <family val="2"/>
          </rPr>
          <t>Worn on the wrist or on the front of armor or uniforms</t>
        </r>
      </text>
    </comment>
    <comment ref="C144" authorId="0">
      <text>
        <r>
          <rPr>
            <sz val="9"/>
            <color indexed="81"/>
            <rFont val="Tahoma"/>
            <family val="2"/>
          </rPr>
          <t>This storage device is an audio, video, or holo recorder with a playback feature</t>
        </r>
      </text>
    </comment>
    <comment ref="C145" authorId="0">
      <text>
        <r>
          <rPr>
            <sz val="9"/>
            <color indexed="81"/>
            <rFont val="Tahoma"/>
            <family val="2"/>
          </rPr>
          <t>This storage device is an audio, video, or holo recorder with a playback feature</t>
        </r>
      </text>
    </comment>
    <comment ref="C146" authorId="0">
      <text>
        <r>
          <rPr>
            <sz val="9"/>
            <color indexed="81"/>
            <rFont val="Tahoma"/>
            <family val="2"/>
          </rPr>
          <t>This storage device is an audio, video, or holo recorder with a playback feature</t>
        </r>
      </text>
    </comment>
    <comment ref="C148" authorId="0">
      <text>
        <r>
          <rPr>
            <sz val="9"/>
            <color indexed="81"/>
            <rFont val="Tahoma"/>
            <family val="2"/>
          </rPr>
          <t>Repulsor boots use a tiny repulsorlift unit in the so le of each boot to elevate the wearer up to 0.5 meters above the ground.</t>
        </r>
      </text>
    </comment>
    <comment ref="C149" authorId="0">
      <text>
        <r>
          <rPr>
            <sz val="9"/>
            <color indexed="81"/>
            <rFont val="Tahoma"/>
            <family val="2"/>
          </rPr>
          <t>The hitch is a small repulsorlift encased in a durasteel shell that can be attached to a cable or another extension. When activated, a repulsor hitch can lift items weighing up to 200 kg, enable ing them to be moved.</t>
        </r>
      </text>
    </comment>
    <comment ref="C150" authorId="0">
      <text>
        <r>
          <rPr>
            <sz val="9"/>
            <color indexed="81"/>
            <rFont val="Tahoma"/>
            <family val="2"/>
          </rPr>
          <t>A flat board with four repulsors, one at each corner, that can be used to lift heavy
objects for short-range transport.</t>
        </r>
      </text>
    </comment>
    <comment ref="C155" authorId="0">
      <text>
        <r>
          <rPr>
            <sz val="9"/>
            <color indexed="81"/>
            <rFont val="Tahoma"/>
            <family val="2"/>
          </rPr>
          <t>A portable scanning device, the sensor pack is a bulky rectangle featuring a
variety of dials and switches, a readout display, and a scanning dish.</t>
        </r>
      </text>
    </comment>
    <comment ref="C156" authorId="0">
      <text>
        <r>
          <rPr>
            <sz val="9"/>
            <color indexed="81"/>
            <rFont val="Tahoma"/>
            <family val="2"/>
          </rPr>
          <t>A shield cage is a portable shield generator used to trap a target rather than protect it from harm.
It produces a shield bubble that fills a single square.</t>
        </r>
      </text>
    </comment>
    <comment ref="C157" authorId="0">
      <text>
        <r>
          <rPr>
            <sz val="9"/>
            <color indexed="81"/>
            <rFont val="Tahoma"/>
            <family val="2"/>
          </rPr>
          <t>A multi pocketed coverall made of a tough synthmesh fabric</t>
        </r>
      </text>
    </comment>
    <comment ref="C158" authorId="0">
      <text>
        <r>
          <rPr>
            <sz val="9"/>
            <color indexed="81"/>
            <rFont val="Tahoma"/>
            <family val="2"/>
          </rPr>
          <t>A 0.25-meter-long stick with a orbital-range broadband com link and a red external light to transmit signals.</t>
        </r>
      </text>
    </comment>
    <comment ref="C159" authorId="0">
      <text>
        <r>
          <rPr>
            <sz val="9"/>
            <color indexed="81"/>
            <rFont val="Tahoma"/>
            <family val="2"/>
          </rPr>
          <t>A sonar mapper is a specialized sensor system that emits sonar pulses at regular intervals, mapping an area through echolocation.</t>
        </r>
      </text>
    </comment>
    <comment ref="C166" authorId="0">
      <text>
        <r>
          <rPr>
            <sz val="9"/>
            <color indexed="81"/>
            <rFont val="Tahoma"/>
            <family val="2"/>
          </rPr>
          <t>Generates a subsonic pulse attuned to the nervous systems of nonsentient in sects and other vermin, discouraging them from entering the emitter's radius.</t>
        </r>
      </text>
    </comment>
    <comment ref="C167" authorId="0">
      <text>
        <r>
          <rPr>
            <sz val="9"/>
            <color indexed="81"/>
            <rFont val="Tahoma"/>
            <family val="2"/>
          </rPr>
          <t>This small kit contains the instruments a character needs to perform surgery</t>
        </r>
      </text>
    </comment>
    <comment ref="C171" authorId="0">
      <text>
        <r>
          <rPr>
            <sz val="9"/>
            <color indexed="81"/>
            <rFont val="Tahoma"/>
            <family val="2"/>
          </rPr>
          <t>The cylindrical beacon has a magnetic bottom
for attachment to a vehicle or building, plus an expanding spike for firm anchoring in the ground. The targeting beacon is topped with a large light, which can emit a pulse of visible, infrared, or ultraviolet light.</t>
        </r>
      </text>
    </comment>
    <comment ref="C174" authorId="0">
      <text>
        <r>
          <rPr>
            <sz val="9"/>
            <color indexed="81"/>
            <rFont val="Tahoma"/>
            <family val="2"/>
          </rPr>
          <t>When set and activated, the charge's timer begins counting down.</t>
        </r>
      </text>
    </comment>
    <comment ref="C175" authorId="0">
      <text>
        <r>
          <rPr>
            <sz val="9"/>
            <color indexed="81"/>
            <rFont val="Tahoma"/>
            <family val="2"/>
          </rPr>
          <t>The standard tool kit represents a broad collection of tools designed to take apart, analyze, modify, and rebuild almost any technological device.</t>
        </r>
      </text>
    </comment>
    <comment ref="C178" authorId="0">
      <text>
        <r>
          <rPr>
            <sz val="9"/>
            <color indexed="81"/>
            <rFont val="Tahoma"/>
            <family val="2"/>
          </rPr>
          <t>The triangulation visor provides a heads-up display to help wielders of heavy weapons to account for wind, gravity, distance, and other effects when targeting shots.</t>
        </r>
      </text>
    </comment>
    <comment ref="C182" authorId="0">
      <text>
        <r>
          <rPr>
            <sz val="9"/>
            <color indexed="81"/>
            <rFont val="Tahoma"/>
            <family val="2"/>
          </rPr>
          <t>Small cylinder. At a loss of pressure, the vacuum survival pouch automatically deploys, enveloping
the user in a protective bubble that keeps him or her alive for a few hours.</t>
        </r>
      </text>
    </comment>
    <comment ref="C183" authorId="0">
      <text>
        <r>
          <rPr>
            <sz val="9"/>
            <color indexed="81"/>
            <rFont val="Tahoma"/>
            <family val="2"/>
          </rPr>
          <t>Working like a condensing canteen found in a field kit, the water extractor is a cone-shaped apparatus that attracts water vapor from the air, collecting it in specia lized bins at the broad end of the cone.</t>
        </r>
      </text>
    </comment>
    <comment ref="C189" authorId="0">
      <text>
        <r>
          <rPr>
            <sz val="9"/>
            <color indexed="81"/>
            <rFont val="Tahoma"/>
            <family val="2"/>
          </rPr>
          <t>Software package</t>
        </r>
      </text>
    </comment>
  </commentList>
</comments>
</file>

<file path=xl/comments6.xml><?xml version="1.0" encoding="utf-8"?>
<comments xmlns="http://schemas.openxmlformats.org/spreadsheetml/2006/main">
  <authors>
    <author>Staffan Bengtsson</author>
  </authors>
  <commentList>
    <comment ref="C5" authorId="0">
      <text>
        <r>
          <rPr>
            <sz val="9"/>
            <color indexed="81"/>
            <rFont val="Tahoma"/>
            <family val="2"/>
          </rPr>
          <t>No spoiler</t>
        </r>
      </text>
    </comment>
    <comment ref="C6" authorId="0">
      <text>
        <r>
          <rPr>
            <sz val="9"/>
            <color indexed="81"/>
            <rFont val="Tahoma"/>
            <family val="2"/>
          </rPr>
          <t>No spoiler</t>
        </r>
      </text>
    </comment>
    <comment ref="C30" authorId="0">
      <text>
        <r>
          <rPr>
            <sz val="9"/>
            <color indexed="81"/>
            <rFont val="Tahoma"/>
            <family val="2"/>
          </rPr>
          <t>The Dxun Tomb Beast is a predator on Dxun, infused by dark force sipping out from the tomb of Freedon Nadd.
This particular one is a fourlegged beast with a single horn beneath it's jaw used to impale it's prey.</t>
        </r>
      </text>
    </comment>
    <comment ref="C61" authorId="0">
      <text>
        <r>
          <rPr>
            <sz val="9"/>
            <color indexed="81"/>
            <rFont val="Tahoma"/>
            <family val="2"/>
          </rPr>
          <t>No spoiler</t>
        </r>
      </text>
    </comment>
    <comment ref="C95" authorId="0">
      <text>
        <r>
          <rPr>
            <sz val="9"/>
            <color indexed="81"/>
            <rFont val="Tahoma"/>
            <family val="2"/>
          </rPr>
          <t>No spoiler</t>
        </r>
      </text>
    </comment>
    <comment ref="C101" authorId="0">
      <text>
        <r>
          <rPr>
            <sz val="9"/>
            <color indexed="81"/>
            <rFont val="Tahoma"/>
            <family val="2"/>
          </rPr>
          <t>What happens with a beast shaped by Yuuzhan Vong.</t>
        </r>
      </text>
    </comment>
    <comment ref="C121" authorId="0">
      <text>
        <r>
          <rPr>
            <sz val="9"/>
            <color indexed="81"/>
            <rFont val="Tahoma"/>
            <family val="2"/>
          </rPr>
          <t>No spoiler</t>
        </r>
      </text>
    </comment>
  </commentList>
</comments>
</file>

<file path=xl/comments7.xml><?xml version="1.0" encoding="utf-8"?>
<comments xmlns="http://schemas.openxmlformats.org/spreadsheetml/2006/main">
  <authors>
    <author>Staffan Bengtsson</author>
  </authors>
  <commentList>
    <comment ref="C56" authorId="0">
      <text>
        <r>
          <rPr>
            <sz val="9"/>
            <color indexed="81"/>
            <rFont val="Tahoma"/>
            <family val="2"/>
          </rPr>
          <t>No spoiler</t>
        </r>
      </text>
    </comment>
    <comment ref="C156" authorId="0">
      <text>
        <r>
          <rPr>
            <sz val="9"/>
            <color indexed="81"/>
            <rFont val="Tahoma"/>
            <family val="2"/>
          </rPr>
          <t>No spoiler</t>
        </r>
      </text>
    </comment>
    <comment ref="C200" authorId="0">
      <text>
        <r>
          <rPr>
            <sz val="9"/>
            <color indexed="81"/>
            <rFont val="Tahoma"/>
            <family val="2"/>
          </rPr>
          <t>No spoiler</t>
        </r>
      </text>
    </comment>
    <comment ref="C230" authorId="0">
      <text>
        <r>
          <rPr>
            <sz val="9"/>
            <color indexed="81"/>
            <rFont val="Tahoma"/>
            <family val="2"/>
          </rPr>
          <t>The WSB-15 sabotage droid is physically identical to the WED-15 maintenance
droid. It has all the same systems and abilities, and most WSB-15 droids are simply WED-15 droids with a different processor.</t>
        </r>
      </text>
    </comment>
    <comment ref="C231" authorId="0">
      <text>
        <r>
          <rPr>
            <sz val="9"/>
            <color indexed="81"/>
            <rFont val="Tahoma"/>
            <family val="2"/>
          </rPr>
          <t>The VX series artillery droid is one of the oldest but most reliable military
droid models in the galaxy.</t>
        </r>
      </text>
    </comment>
    <comment ref="C233" authorId="0">
      <text>
        <r>
          <rPr>
            <sz val="9"/>
            <color indexed="81"/>
            <rFont val="Tahoma"/>
            <family val="2"/>
          </rPr>
          <t>No spoiler</t>
        </r>
      </text>
    </comment>
  </commentList>
</comments>
</file>

<file path=xl/comments8.xml><?xml version="1.0" encoding="utf-8"?>
<comments xmlns="http://schemas.openxmlformats.org/spreadsheetml/2006/main">
  <authors>
    <author>Staffan Bengtsson</author>
  </authors>
  <commentList>
    <comment ref="V1" authorId="0">
      <text>
        <r>
          <rPr>
            <b/>
            <sz val="8"/>
            <color indexed="81"/>
            <rFont val="Tahoma"/>
            <family val="2"/>
          </rPr>
          <t xml:space="preserve">Crew Quality
</t>
        </r>
        <r>
          <rPr>
            <sz val="8"/>
            <color indexed="81"/>
            <rFont val="Tahoma"/>
            <family val="2"/>
          </rPr>
          <t>Untrained -1
Normal +0
Skilled +1
Expert +2
Ace +4</t>
        </r>
      </text>
    </comment>
    <comment ref="C45" authorId="0">
      <text>
        <r>
          <rPr>
            <sz val="9"/>
            <color indexed="81"/>
            <rFont val="Tahoma"/>
            <family val="2"/>
          </rPr>
          <t>No spoilers</t>
        </r>
      </text>
    </comment>
    <comment ref="I53" authorId="0">
      <text>
        <r>
          <rPr>
            <sz val="8"/>
            <color indexed="81"/>
            <rFont val="Tahoma"/>
            <family val="2"/>
          </rPr>
          <t>Wheeled &amp; Walking</t>
        </r>
      </text>
    </comment>
    <comment ref="I117" authorId="0">
      <text>
        <r>
          <rPr>
            <sz val="8"/>
            <color indexed="81"/>
            <rFont val="Tahoma"/>
            <family val="2"/>
          </rPr>
          <t>Wheeled &amp; Walking</t>
        </r>
      </text>
    </comment>
  </commentList>
</comments>
</file>

<file path=xl/comments9.xml><?xml version="1.0" encoding="utf-8"?>
<comments xmlns="http://schemas.openxmlformats.org/spreadsheetml/2006/main">
  <authors>
    <author>Staffan Bengtsson</author>
  </authors>
  <commentList>
    <comment ref="T1" authorId="0">
      <text>
        <r>
          <rPr>
            <b/>
            <sz val="8"/>
            <color indexed="81"/>
            <rFont val="Tahoma"/>
            <family val="2"/>
          </rPr>
          <t xml:space="preserve">Crew Quality
</t>
        </r>
        <r>
          <rPr>
            <sz val="8"/>
            <color indexed="81"/>
            <rFont val="Tahoma"/>
            <family val="2"/>
          </rPr>
          <t>Untrained -1
Normal +0
Skilled +1
Expert +2
Ace +4</t>
        </r>
      </text>
    </comment>
    <comment ref="AB12" authorId="0">
      <text>
        <r>
          <rPr>
            <sz val="9"/>
            <color indexed="81"/>
            <rFont val="Tahoma"/>
            <family val="2"/>
          </rPr>
          <t>Not for sale</t>
        </r>
      </text>
    </comment>
    <comment ref="AC12" authorId="0">
      <text>
        <r>
          <rPr>
            <sz val="9"/>
            <color indexed="81"/>
            <rFont val="Tahoma"/>
            <family val="2"/>
          </rPr>
          <t>Not for sale</t>
        </r>
      </text>
    </comment>
    <comment ref="U25" authorId="0">
      <text>
        <r>
          <rPr>
            <sz val="9"/>
            <color indexed="81"/>
            <rFont val="Tahoma"/>
            <family val="2"/>
          </rPr>
          <t>100 + 50 Imperial Troops</t>
        </r>
      </text>
    </comment>
    <comment ref="G26" authorId="0">
      <text>
        <r>
          <rPr>
            <sz val="8"/>
            <color indexed="81"/>
            <rFont val="Tahoma"/>
            <family val="2"/>
          </rPr>
          <t>Sometimes treated as gargantuan starfighter</t>
        </r>
      </text>
    </comment>
    <comment ref="H26" authorId="0">
      <text>
        <r>
          <rPr>
            <sz val="8"/>
            <color indexed="81"/>
            <rFont val="Tahoma"/>
            <family val="2"/>
          </rPr>
          <t>Sometimes treated as gargantuan starfighter</t>
        </r>
      </text>
    </comment>
    <comment ref="AD69" authorId="0">
      <text>
        <r>
          <rPr>
            <sz val="9"/>
            <color indexed="81"/>
            <rFont val="Tahoma"/>
            <family val="2"/>
          </rPr>
          <t>Wookieepedia say Kuat Drive Yards</t>
        </r>
      </text>
    </comment>
    <comment ref="X83" authorId="0">
      <text>
        <r>
          <rPr>
            <sz val="9"/>
            <color indexed="81"/>
            <rFont val="Tahoma"/>
            <family val="2"/>
          </rPr>
          <t>with booster ring</t>
        </r>
      </text>
    </comment>
    <comment ref="Y83" authorId="0">
      <text>
        <r>
          <rPr>
            <sz val="9"/>
            <color indexed="81"/>
            <rFont val="Tahoma"/>
            <family val="2"/>
          </rPr>
          <t>with booster ring</t>
        </r>
      </text>
    </comment>
    <comment ref="X84" authorId="0">
      <text>
        <r>
          <rPr>
            <sz val="9"/>
            <color indexed="81"/>
            <rFont val="Tahoma"/>
            <family val="2"/>
          </rPr>
          <t>with booster ring</t>
        </r>
      </text>
    </comment>
    <comment ref="Y84" authorId="0">
      <text>
        <r>
          <rPr>
            <sz val="9"/>
            <color indexed="81"/>
            <rFont val="Tahoma"/>
            <family val="2"/>
          </rPr>
          <t>with booster ring</t>
        </r>
      </text>
    </comment>
    <comment ref="X85" authorId="0">
      <text>
        <r>
          <rPr>
            <sz val="9"/>
            <color indexed="81"/>
            <rFont val="Tahoma"/>
            <family val="2"/>
          </rPr>
          <t>with booster ring</t>
        </r>
      </text>
    </comment>
    <comment ref="Y85" authorId="0">
      <text>
        <r>
          <rPr>
            <sz val="9"/>
            <color indexed="81"/>
            <rFont val="Tahoma"/>
            <family val="2"/>
          </rPr>
          <t>with booster ring</t>
        </r>
      </text>
    </comment>
    <comment ref="X106" authorId="0">
      <text>
        <r>
          <rPr>
            <sz val="9"/>
            <color indexed="81"/>
            <rFont val="Tahoma"/>
            <family val="2"/>
          </rPr>
          <t>2d without booster ring</t>
        </r>
      </text>
    </comment>
    <comment ref="Y106" authorId="0">
      <text>
        <r>
          <rPr>
            <sz val="9"/>
            <color indexed="81"/>
            <rFont val="Tahoma"/>
            <family val="2"/>
          </rPr>
          <t>with booster ring</t>
        </r>
      </text>
    </comment>
    <comment ref="X107" authorId="0">
      <text>
        <r>
          <rPr>
            <sz val="9"/>
            <color indexed="81"/>
            <rFont val="Tahoma"/>
            <family val="2"/>
          </rPr>
          <t>2d without booster ring</t>
        </r>
      </text>
    </comment>
    <comment ref="Y107" authorId="0">
      <text>
        <r>
          <rPr>
            <sz val="9"/>
            <color indexed="81"/>
            <rFont val="Tahoma"/>
            <family val="2"/>
          </rPr>
          <t>with booster ring</t>
        </r>
      </text>
    </comment>
    <comment ref="X108" authorId="0">
      <text>
        <r>
          <rPr>
            <sz val="9"/>
            <color indexed="81"/>
            <rFont val="Tahoma"/>
            <family val="2"/>
          </rPr>
          <t>2d without booster ring</t>
        </r>
      </text>
    </comment>
    <comment ref="Y108" authorId="0">
      <text>
        <r>
          <rPr>
            <sz val="9"/>
            <color indexed="81"/>
            <rFont val="Tahoma"/>
            <family val="2"/>
          </rPr>
          <t>with booster ring</t>
        </r>
      </text>
    </comment>
    <comment ref="X109" authorId="0">
      <text>
        <r>
          <rPr>
            <sz val="9"/>
            <color indexed="81"/>
            <rFont val="Tahoma"/>
            <family val="2"/>
          </rPr>
          <t>2d without booster ring</t>
        </r>
      </text>
    </comment>
    <comment ref="Y109" authorId="0">
      <text>
        <r>
          <rPr>
            <sz val="9"/>
            <color indexed="81"/>
            <rFont val="Tahoma"/>
            <family val="2"/>
          </rPr>
          <t>with booster ring</t>
        </r>
      </text>
    </comment>
    <comment ref="X110" authorId="0">
      <text>
        <r>
          <rPr>
            <sz val="9"/>
            <color indexed="81"/>
            <rFont val="Tahoma"/>
            <family val="2"/>
          </rPr>
          <t>2d without booster ring</t>
        </r>
      </text>
    </comment>
    <comment ref="Y110" authorId="0">
      <text>
        <r>
          <rPr>
            <sz val="9"/>
            <color indexed="81"/>
            <rFont val="Tahoma"/>
            <family val="2"/>
          </rPr>
          <t>with booster ring</t>
        </r>
      </text>
    </comment>
    <comment ref="AD122" authorId="0">
      <text>
        <r>
          <rPr>
            <sz val="8"/>
            <color indexed="81"/>
            <rFont val="Tahoma"/>
            <family val="2"/>
          </rPr>
          <t>Rendili StarDrive Design</t>
        </r>
      </text>
    </comment>
    <comment ref="U142" authorId="0">
      <text>
        <r>
          <rPr>
            <sz val="9"/>
            <color indexed="81"/>
            <rFont val="Tahoma"/>
            <family val="2"/>
          </rPr>
          <t xml:space="preserve">Luxury 100
Steerage 450
</t>
        </r>
      </text>
    </comment>
    <comment ref="G146" authorId="0">
      <text>
        <r>
          <rPr>
            <sz val="8"/>
            <color indexed="81"/>
            <rFont val="Tahoma"/>
            <family val="2"/>
          </rPr>
          <t>Sometimes treated as gargantuan starfighter</t>
        </r>
      </text>
    </comment>
    <comment ref="H146" authorId="0">
      <text>
        <r>
          <rPr>
            <sz val="8"/>
            <color indexed="81"/>
            <rFont val="Tahoma"/>
            <family val="2"/>
          </rPr>
          <t>Sometimes treated as gargantuan starfighter</t>
        </r>
      </text>
    </comment>
    <comment ref="G168" authorId="0">
      <text>
        <r>
          <rPr>
            <sz val="8"/>
            <color indexed="81"/>
            <rFont val="Tahoma"/>
            <family val="2"/>
          </rPr>
          <t>Sometimes treated as gargantuan starfighter</t>
        </r>
      </text>
    </comment>
    <comment ref="H168" authorId="0">
      <text>
        <r>
          <rPr>
            <sz val="8"/>
            <color indexed="81"/>
            <rFont val="Tahoma"/>
            <family val="2"/>
          </rPr>
          <t>Sometimes treated as gargantuan starfighter</t>
        </r>
      </text>
    </comment>
    <comment ref="AD189" authorId="0">
      <text>
        <r>
          <rPr>
            <sz val="8"/>
            <color indexed="81"/>
            <rFont val="Tahoma"/>
            <family val="2"/>
          </rPr>
          <t>Baktoid Combat Automata built the core</t>
        </r>
      </text>
    </comment>
    <comment ref="G201" authorId="0">
      <text>
        <r>
          <rPr>
            <sz val="8"/>
            <color indexed="81"/>
            <rFont val="Tahoma"/>
            <family val="2"/>
          </rPr>
          <t>Sometimes treated as gargantuan starfighter</t>
        </r>
      </text>
    </comment>
    <comment ref="H201" authorId="0">
      <text>
        <r>
          <rPr>
            <sz val="8"/>
            <color indexed="81"/>
            <rFont val="Tahoma"/>
            <family val="2"/>
          </rPr>
          <t>Sometimes treated as gargantuan starfighter</t>
        </r>
      </text>
    </comment>
    <comment ref="Y340" authorId="0">
      <text>
        <r>
          <rPr>
            <sz val="9"/>
            <color indexed="81"/>
            <rFont val="Tahoma"/>
            <family val="2"/>
          </rPr>
          <t>with booster ring</t>
        </r>
      </text>
    </comment>
    <comment ref="Y341" authorId="0">
      <text>
        <r>
          <rPr>
            <sz val="9"/>
            <color indexed="81"/>
            <rFont val="Tahoma"/>
            <family val="2"/>
          </rPr>
          <t>with booster ring</t>
        </r>
      </text>
    </comment>
    <comment ref="Y358" authorId="0">
      <text>
        <r>
          <rPr>
            <sz val="9"/>
            <color indexed="81"/>
            <rFont val="Tahoma"/>
            <family val="2"/>
          </rPr>
          <t>with booster ring</t>
        </r>
      </text>
    </comment>
    <comment ref="Y359" authorId="0">
      <text>
        <r>
          <rPr>
            <sz val="9"/>
            <color indexed="81"/>
            <rFont val="Tahoma"/>
            <family val="2"/>
          </rPr>
          <t>with booster ring</t>
        </r>
      </text>
    </comment>
  </commentList>
</comments>
</file>

<file path=xl/sharedStrings.xml><?xml version="1.0" encoding="utf-8"?>
<sst xmlns="http://schemas.openxmlformats.org/spreadsheetml/2006/main" count="24391" uniqueCount="5790">
  <si>
    <t>Gourmet consumables</t>
  </si>
  <si>
    <t>2000 x Mechanic Checks x Hours</t>
  </si>
  <si>
    <t>Bacta tank treatment (hour)</t>
  </si>
  <si>
    <t>Always disable filter before doing an autowidth, as filter enabled will make columns much wider than necessary.</t>
  </si>
  <si>
    <t>Aqualish Technician</t>
  </si>
  <si>
    <t>Aqualish</t>
  </si>
  <si>
    <t>Sentinel Droid</t>
  </si>
  <si>
    <t>T1 Bulk Loader</t>
  </si>
  <si>
    <t>D</t>
  </si>
  <si>
    <t>Alpheridies</t>
  </si>
  <si>
    <t>Arkania</t>
  </si>
  <si>
    <t>Belnar</t>
  </si>
  <si>
    <t>Cadomai Prime</t>
  </si>
  <si>
    <t>Cathar</t>
  </si>
  <si>
    <t>Draethos</t>
  </si>
  <si>
    <t>Arkanian</t>
  </si>
  <si>
    <t>Snivvians</t>
  </si>
  <si>
    <t>Dantooine</t>
  </si>
  <si>
    <t>Human</t>
  </si>
  <si>
    <t>Dantari</t>
  </si>
  <si>
    <t>Flashpoint</t>
  </si>
  <si>
    <t>Korriban</t>
  </si>
  <si>
    <t>Lehon</t>
  </si>
  <si>
    <t>Rakata</t>
  </si>
  <si>
    <t>Malachor V</t>
  </si>
  <si>
    <t>Manaan</t>
  </si>
  <si>
    <t>Odryn</t>
  </si>
  <si>
    <t>Onderon</t>
  </si>
  <si>
    <t>Peragus II</t>
  </si>
  <si>
    <t>Selkath</t>
  </si>
  <si>
    <t>Feeorin</t>
  </si>
  <si>
    <t>None</t>
  </si>
  <si>
    <t>Taris</t>
  </si>
  <si>
    <t>Telerath</t>
  </si>
  <si>
    <t>Telos IV</t>
  </si>
  <si>
    <t>Caamas</t>
  </si>
  <si>
    <t>Callos</t>
  </si>
  <si>
    <t>Despayre</t>
  </si>
  <si>
    <t>Felucia</t>
  </si>
  <si>
    <t>Wookiee</t>
  </si>
  <si>
    <t>Mon Calamari</t>
  </si>
  <si>
    <t>Felucian</t>
  </si>
  <si>
    <t>Twi'lek</t>
  </si>
  <si>
    <t>New Plympto</t>
  </si>
  <si>
    <t>Raxus Prime</t>
  </si>
  <si>
    <t>Nosaurian</t>
  </si>
  <si>
    <t>Jawa</t>
  </si>
  <si>
    <t>all targets have total concealment against affected creatures</t>
  </si>
  <si>
    <t>counts as a medical kit if in Force trance</t>
  </si>
  <si>
    <t>grants total concealment to all targets</t>
  </si>
  <si>
    <t>if disarmed, weapon can not be taken by disarmer, but you are still disarmed</t>
  </si>
  <si>
    <t>Force-Activated</t>
  </si>
  <si>
    <t>functions underwater or must be repaired for 1 minute</t>
  </si>
  <si>
    <t>Rapid Deployment "RaDAir" Airspeeder</t>
  </si>
  <si>
    <t>Vehicle</t>
  </si>
  <si>
    <t>TACTICAL FIRE</t>
  </si>
  <si>
    <t>Range</t>
  </si>
  <si>
    <t>2-squares</t>
  </si>
  <si>
    <t>+2 Ref Def to allied starships</t>
  </si>
  <si>
    <t>adjacent</t>
  </si>
  <si>
    <t>allies avoid dogfights automatically</t>
  </si>
  <si>
    <t>allies +1 Ref Def, opponents -1 Ref Def</t>
  </si>
  <si>
    <t>attacks vs. allies Colossal [frigate] or larger are automatically directed at Dreadnaught</t>
  </si>
  <si>
    <t>3-squares</t>
  </si>
  <si>
    <t>+2 Atk to allied starships</t>
  </si>
  <si>
    <t>Kris</t>
  </si>
  <si>
    <t>Ground Churner</t>
  </si>
  <si>
    <t>Heavy Assault</t>
  </si>
  <si>
    <t>Medevac</t>
  </si>
  <si>
    <t>Minesweeper</t>
  </si>
  <si>
    <t>Platoon Leader</t>
  </si>
  <si>
    <t>Rapid Escape</t>
  </si>
  <si>
    <t>Recon</t>
  </si>
  <si>
    <t>Shock and Awe</t>
  </si>
  <si>
    <t>Shield Breaker</t>
  </si>
  <si>
    <t>Siege Breaker</t>
  </si>
  <si>
    <t>Smoker</t>
  </si>
  <si>
    <t>Sniper Fire</t>
  </si>
  <si>
    <t>Spotter</t>
  </si>
  <si>
    <t>Squad Leader</t>
  </si>
  <si>
    <t>Tank Killer</t>
  </si>
  <si>
    <t>Terrorizer</t>
  </si>
  <si>
    <t>Troop Carrier</t>
  </si>
  <si>
    <t>Prerequisite</t>
  </si>
  <si>
    <t>Autofire weapon</t>
  </si>
  <si>
    <t>DR 10 or SR 5</t>
  </si>
  <si>
    <t>Ion weapon</t>
  </si>
  <si>
    <t>Tracked vehicle</t>
  </si>
  <si>
    <t>Colossal ground vehicle</t>
  </si>
  <si>
    <t>Huge or larger vehicle</t>
  </si>
  <si>
    <t>Perception +6, DR 10</t>
  </si>
  <si>
    <t>Expert crew</t>
  </si>
  <si>
    <t>Speed 12 squares</t>
  </si>
  <si>
    <t>Speed 6 squares</t>
  </si>
  <si>
    <t>Autofire weapon (3d10 min dam)</t>
  </si>
  <si>
    <t>Gargantuan vehicle</t>
  </si>
  <si>
    <t>Gunner, Intelligence 16+</t>
  </si>
  <si>
    <t>Perception +6</t>
  </si>
  <si>
    <t>Skilled crew</t>
  </si>
  <si>
    <t>Weapon dealing 6 dice or more dam</t>
  </si>
  <si>
    <t>Colossal or larger vehicle</t>
  </si>
  <si>
    <t>Passenger capacity of 10+</t>
  </si>
  <si>
    <t>6-square</t>
  </si>
  <si>
    <t>2-square</t>
  </si>
  <si>
    <t>allied characters &amp; vehicles +2 atk &amp; +1 die dam v. characters</t>
  </si>
  <si>
    <t>attacks targeting allied troops or Gargantuan or smaller vehicles are directed to the vehicle</t>
  </si>
  <si>
    <t>enemy droids take +1 die ion dam</t>
  </si>
  <si>
    <t>makes terrain difficult</t>
  </si>
  <si>
    <t>allied characters &amp; vehicles in radius additional +1 on aid another</t>
  </si>
  <si>
    <t>enemy in radius move -1 down track when threshold exceeded</t>
  </si>
  <si>
    <t>allied characters in radius ignore DR of objects &amp; buildings</t>
  </si>
  <si>
    <t>allied characters ignore cover but not total cover</t>
  </si>
  <si>
    <t>allied characters in radius move +1 up track</t>
  </si>
  <si>
    <t>allied characters attacking targets in the area +1 die dam</t>
  </si>
  <si>
    <t>allied characters &amp; vehicles +10 Perception locating mines &amp; take half dam from a detonated mine</t>
  </si>
  <si>
    <t>allied characters &amp; vehicles +2 speed</t>
  </si>
  <si>
    <t>1 per encounter, apply destiny bonus equal to /2 opponents dark side score to his/hers ATK roll or skill check before the end of your turn.</t>
  </si>
  <si>
    <t>Information, technology</t>
  </si>
  <si>
    <t>Not the (No Suggestions) homeworld</t>
  </si>
  <si>
    <t>Anselom (anemic), Pieralos (nautili)</t>
  </si>
  <si>
    <t>None (formerly Sith)</t>
  </si>
  <si>
    <t>Democratic monarchy (gunman), council (gunman)</t>
  </si>
  <si>
    <t>Theed (human), Otoh Gunga (gunman)</t>
  </si>
  <si>
    <t>Grains, art, cultural items</t>
  </si>
  <si>
    <t>None (nomadic tribes)</t>
  </si>
  <si>
    <t>enemy characters &amp; vehicles in radius lose morale or insight bonuses to atk, Def or skills</t>
  </si>
  <si>
    <t>allied characters in radius have cover from attackers outside this area</t>
  </si>
  <si>
    <t>Bounding mine</t>
  </si>
  <si>
    <t>Fragmentation wire</t>
  </si>
  <si>
    <t>Razor wire</t>
  </si>
  <si>
    <t>Smart mine</t>
  </si>
  <si>
    <t>Static mine</t>
  </si>
  <si>
    <t>Vehicular mine</t>
  </si>
  <si>
    <t>100/m</t>
  </si>
  <si>
    <t>10/m</t>
  </si>
  <si>
    <t>2/m</t>
  </si>
  <si>
    <t>Splash</t>
  </si>
  <si>
    <t>Perception</t>
  </si>
  <si>
    <t>makes +10 atk for target in sq</t>
  </si>
  <si>
    <t>Arid, temperate, tropical and arctic</t>
  </si>
  <si>
    <t>Warring tribes</t>
  </si>
  <si>
    <t>Kaleela</t>
  </si>
  <si>
    <t>Exotic animals, mercenaries</t>
  </si>
  <si>
    <t>Medicine, weapons, technology</t>
  </si>
  <si>
    <t>Wild Space</t>
  </si>
  <si>
    <t>Weapon's maximum range is short</t>
  </si>
  <si>
    <t>Antitoxin Patch</t>
  </si>
  <si>
    <t>day</t>
  </si>
  <si>
    <t>Comlink, Earbud</t>
  </si>
  <si>
    <t>Holo Converter</t>
  </si>
  <si>
    <t>Panic Ring</t>
  </si>
  <si>
    <t>Redirection Crystal</t>
  </si>
  <si>
    <t>Shield Cage</t>
  </si>
  <si>
    <t>Surveillance Detector</t>
  </si>
  <si>
    <t>Surveillance Tagger</t>
  </si>
  <si>
    <t>Toxin Detector</t>
  </si>
  <si>
    <t>Veridicator</t>
  </si>
  <si>
    <t>Vid-Vox Scrambler</t>
  </si>
  <si>
    <t>Componentization</t>
  </si>
  <si>
    <t>1/2</t>
  </si>
  <si>
    <t>Sabaoth Frigate Spy Ship</t>
  </si>
  <si>
    <t>Corona Limited Luxury Groundspeeder</t>
  </si>
  <si>
    <t>JG-8 Luxury Landspeeder</t>
  </si>
  <si>
    <t>450km/h</t>
  </si>
  <si>
    <t>5-BT Threat Analysis Droid</t>
  </si>
  <si>
    <t>NR-1100 Slicer Droid</t>
  </si>
  <si>
    <t>3D-4 Administrative Droid</t>
  </si>
  <si>
    <t>M4-Series Messenger Droid</t>
  </si>
  <si>
    <t>FIII Footman Droid</t>
  </si>
  <si>
    <t>Tac-spec Corporation</t>
  </si>
  <si>
    <t>BL-Series Battle Legionnaire</t>
  </si>
  <si>
    <t>Blujay</t>
  </si>
  <si>
    <t>Nyriaan</t>
  </si>
  <si>
    <t>Various</t>
  </si>
  <si>
    <t>Locus</t>
  </si>
  <si>
    <t>Equipment, food, Luxury items</t>
  </si>
  <si>
    <t>Lluma</t>
  </si>
  <si>
    <t>Pherin</t>
  </si>
  <si>
    <t>Chlovi Cat</t>
  </si>
  <si>
    <t>Ghia Preyssola</t>
  </si>
  <si>
    <t>Location (Nyriaa)</t>
  </si>
  <si>
    <t>Amar Cros</t>
  </si>
  <si>
    <t>Zerik</t>
  </si>
  <si>
    <t>Joruba Consortium Troubleshooter</t>
  </si>
  <si>
    <t>Joruba Consortium Technician</t>
  </si>
  <si>
    <t>Kal Jorek</t>
  </si>
  <si>
    <t>Generic (Criminal)</t>
  </si>
  <si>
    <t>Frizz</t>
  </si>
  <si>
    <t>Defel</t>
  </si>
  <si>
    <t>Koon Odan</t>
  </si>
  <si>
    <t>Karvas Toll</t>
  </si>
  <si>
    <t>Urban Bombadier Speeder Bike</t>
  </si>
  <si>
    <t>Critical hits vs. Colossal [frigate] or larger deal triple damage</t>
  </si>
  <si>
    <t>enemy starships have speed reduced by 1 (min 1)</t>
  </si>
  <si>
    <t>enemy starships must succeed on DC20 Pilot check or stop moving</t>
  </si>
  <si>
    <t>+2 Atk to allied starships attacking targets within 2 squares</t>
  </si>
  <si>
    <t>Security Droid, Shadow</t>
  </si>
  <si>
    <t>Imperial Sentinel, First-Generation</t>
  </si>
  <si>
    <t>VEHICLE FIRE</t>
  </si>
  <si>
    <t>Anti-Personnel</t>
  </si>
  <si>
    <t>Defender</t>
  </si>
  <si>
    <t>Droid Hunter</t>
  </si>
  <si>
    <t>Slaves only up to the conclusion of DoD5</t>
  </si>
  <si>
    <t>Criminal syndicate (pre-44 BBY), democracy (post 44 BBY)</t>
  </si>
  <si>
    <t>Laressa</t>
  </si>
  <si>
    <t>Advanced Ship (Template)</t>
  </si>
  <si>
    <t>Smuggler Transport</t>
  </si>
  <si>
    <t>Bengel Shipbuilders</t>
  </si>
  <si>
    <t>XQ2 Platform</t>
  </si>
  <si>
    <t>74-Z Speeder Bike</t>
  </si>
  <si>
    <t>74-M Speeder Bike</t>
  </si>
  <si>
    <t>Trast Heavy Transports</t>
  </si>
  <si>
    <t>AAT-1 (Armored Assault Tank)</t>
  </si>
  <si>
    <t>Lhosan Industries</t>
  </si>
  <si>
    <t>Swoop Racer</t>
  </si>
  <si>
    <t>AT-AHT (All-Terrain Armored Heavy Transport)</t>
  </si>
  <si>
    <t>AT-AP (All-Terrain Attack Pod)</t>
  </si>
  <si>
    <t>AT-AT (All-Terrain Armored Transport)</t>
  </si>
  <si>
    <t>AT-CT (All-Terrain Construction Transport)</t>
  </si>
  <si>
    <t>AT-KT (All-Terrain Kashyyyk Transport)</t>
  </si>
  <si>
    <t>AT-RCT (All-Terrain Riot Control Transport)</t>
  </si>
  <si>
    <t>AT-RT (All-Terrain Recon Transport)</t>
  </si>
  <si>
    <t>AT-ST (All-Terrain Scout Transport)</t>
  </si>
  <si>
    <t>AT-TE (All-Terrain Tactical Enforcer)</t>
  </si>
  <si>
    <t>AT-XT (All-Terrain Experimental Transport)</t>
  </si>
  <si>
    <t>Daystar Craft</t>
  </si>
  <si>
    <t>Mobquet</t>
  </si>
  <si>
    <t>Baktoid</t>
  </si>
  <si>
    <t>walk 6, also known as Grievous's Wheel Bike</t>
  </si>
  <si>
    <t>Z-Gomot</t>
  </si>
  <si>
    <t>Kelliak</t>
  </si>
  <si>
    <t>LAAT/C Gunship (Low-Altitude Assault Transport/Carrier)</t>
  </si>
  <si>
    <t>LAAT/i Gunship (Low Altitude Assault Transport/Infantry)</t>
  </si>
  <si>
    <t>Gordarl</t>
  </si>
  <si>
    <t>Ubrikkian</t>
  </si>
  <si>
    <t>SoroSuub Patrol Fighter</t>
  </si>
  <si>
    <t>V-19 Torrent Starfighter</t>
  </si>
  <si>
    <t>Coralskipper</t>
  </si>
  <si>
    <t>Aethersprite Interceptor</t>
  </si>
  <si>
    <t>YT-1300 Transport</t>
  </si>
  <si>
    <t>YT-2000</t>
  </si>
  <si>
    <t>YT-2400</t>
  </si>
  <si>
    <t>B-Wing/E2</t>
  </si>
  <si>
    <t>Ginivex-class Starfighter</t>
  </si>
  <si>
    <t>Predator-class Starfighter</t>
  </si>
  <si>
    <t>Sith Interceptor</t>
  </si>
  <si>
    <t>X-83 Twintail Starfighter</t>
  </si>
  <si>
    <t>Baudo-class Star Yacht</t>
  </si>
  <si>
    <t>Dynamic-class Freighter</t>
  </si>
  <si>
    <t>speed +10%, round down</t>
  </si>
  <si>
    <t>allied characters &amp; vehicles +5 Initiative</t>
  </si>
  <si>
    <t>enemy characters, droids &amp; vehicles Huge or smaller have SR halved</t>
  </si>
  <si>
    <t>allied characters in radius can make Stealth checks for concealment while moving normal speed</t>
  </si>
  <si>
    <t>allied characters &amp; vehicles can aim as a single swift action</t>
  </si>
  <si>
    <t>allied characters &amp; vehicles with heavy weapons gain +2 atk &amp; have crit range of 18-20</t>
  </si>
  <si>
    <t>allied characters &amp; vehicles ignore DR of vehicles</t>
  </si>
  <si>
    <t>Spring loaded</t>
  </si>
  <si>
    <t>Can ready as swift; with Quick Draw, draw /1 round as free</t>
  </si>
  <si>
    <t>Storage capacity</t>
  </si>
  <si>
    <t>Can hold any number of items smaller than gear size up to gear's weight</t>
  </si>
  <si>
    <t>Targeting scope</t>
  </si>
  <si>
    <t>Kessel</t>
  </si>
  <si>
    <t>Kuat</t>
  </si>
  <si>
    <t>FU159</t>
  </si>
  <si>
    <t>Muunilinst</t>
  </si>
  <si>
    <t>Technology, illegal technology (pre-Empire era)</t>
  </si>
  <si>
    <t>Foodstuffs, medicine, weapons</t>
  </si>
  <si>
    <t>This is a city on Iridonia</t>
  </si>
  <si>
    <t>Netassa</t>
  </si>
  <si>
    <t>Kiliks</t>
  </si>
  <si>
    <t>Humans, Aqualish, Camaasi, Blood Carvers</t>
  </si>
  <si>
    <t>Constitutional Monarchy</t>
  </si>
  <si>
    <t>Aldera</t>
  </si>
  <si>
    <t>Electronics</t>
  </si>
  <si>
    <t>Wine, art, luxury items</t>
  </si>
  <si>
    <t>Destroyed by the Death Star in 0 BBY</t>
  </si>
  <si>
    <t>Formerly a part of Wild Space</t>
  </si>
  <si>
    <t>22,9h</t>
  </si>
  <si>
    <t>Humans, Pw'ecks, Bith, Utai, Kurtzen</t>
  </si>
  <si>
    <t>Kurtzen</t>
  </si>
  <si>
    <t>Democracy and Imperial governorship</t>
  </si>
  <si>
    <t>Salis D'aar</t>
  </si>
  <si>
    <t>Namana liquor, Namana-based products, repulsorlift coils, strategic metals</t>
  </si>
  <si>
    <t>Planetwide ocean</t>
  </si>
  <si>
    <t>Arctic</t>
  </si>
  <si>
    <t>Callosians</t>
  </si>
  <si>
    <t>Force training aid</t>
  </si>
  <si>
    <t>Energy cage, universal</t>
  </si>
  <si>
    <t>3 tons</t>
  </si>
  <si>
    <t>5 rounds &amp; DC 15 Use Computer</t>
  </si>
  <si>
    <t>if untrained in skill, can train 1 hour &amp; use 1 "trained only" Use the Force for 24 hours</t>
  </si>
  <si>
    <t>+2 Ride, +4 Ref Def, +4 Fort Def, built-in blaster cannon with fusion generator</t>
  </si>
  <si>
    <t>control droids through the Force, cybernetic enhancement, -2 Will Def</t>
  </si>
  <si>
    <t>Battle Hydra</t>
  </si>
  <si>
    <t>Beck-Tori</t>
  </si>
  <si>
    <t>Chrysalis Beast</t>
  </si>
  <si>
    <t>template</t>
  </si>
  <si>
    <t>Rancor, Chrysalis</t>
  </si>
  <si>
    <t>Derriphan</t>
  </si>
  <si>
    <t>Droch</t>
  </si>
  <si>
    <t>Droch Swarm</t>
  </si>
  <si>
    <t>Dxun Tomb Beast</t>
  </si>
  <si>
    <t>Hssiss</t>
  </si>
  <si>
    <t>Dark Side Dragon</t>
  </si>
  <si>
    <t>Marsh Haunt</t>
  </si>
  <si>
    <t>Shyrack</t>
  </si>
  <si>
    <t>Shyrack Swarm</t>
  </si>
  <si>
    <t>Mon Calamari Radicals</t>
  </si>
  <si>
    <t>Loodux</t>
  </si>
  <si>
    <t>Ananah Kragana</t>
  </si>
  <si>
    <t>Tehlan Alceece</t>
  </si>
  <si>
    <t>Autocracy (Sekot)</t>
  </si>
  <si>
    <t>Maelibi</t>
  </si>
  <si>
    <t>Codru-Ji</t>
  </si>
  <si>
    <t>Monnok</t>
  </si>
  <si>
    <t>None (planetwide)</t>
  </si>
  <si>
    <t>Foodstuffs, medicinal goods</t>
  </si>
  <si>
    <t>Architecture, water</t>
  </si>
  <si>
    <t>High technology, luxury items</t>
  </si>
  <si>
    <t>Arid/jungle</t>
  </si>
  <si>
    <t>Hive collective</t>
  </si>
  <si>
    <t>Tylcarros</t>
  </si>
  <si>
    <t>Chemicals, metals, minerals</t>
  </si>
  <si>
    <t>Matriarchy</t>
  </si>
  <si>
    <t>Montellian Serat</t>
  </si>
  <si>
    <t>Hyperdrive technology</t>
  </si>
  <si>
    <t>Ahdjok (Nazren for "city")</t>
  </si>
  <si>
    <t>Metals, minerals, slaves</t>
  </si>
  <si>
    <t>Technology, foodstuffs, water</t>
  </si>
  <si>
    <t>Atk v. Fort Def of all in radius, if hit move -2 down track, targets in blast have concealment</t>
  </si>
  <si>
    <t>heat-seeking mode -2 Ref Def, does not count toward encumbrance if active &amp; drawn, reload as full</t>
  </si>
  <si>
    <t>Blast Cannon, CR-1</t>
  </si>
  <si>
    <t>Perception +5 v. targets that have moved 1 square, spend 2 extra swif to move up track</t>
  </si>
  <si>
    <t>3 days food, medpac, tool kit, power pack, energy cell, glow rod, comlink, liquid cable</t>
  </si>
  <si>
    <t>Wortan</t>
  </si>
  <si>
    <t>X-Wing</t>
  </si>
  <si>
    <t>Y-Wing</t>
  </si>
  <si>
    <t>A-Wing</t>
  </si>
  <si>
    <t>A-Wing (early)</t>
  </si>
  <si>
    <t>B-Wing</t>
  </si>
  <si>
    <t>TIE Fighter</t>
  </si>
  <si>
    <t>Z-95 Headhunter</t>
  </si>
  <si>
    <t>Cloakshape Fighter</t>
  </si>
  <si>
    <t>Cloakshape Fighter modified</t>
  </si>
  <si>
    <t>Droid Tri-Fighter</t>
  </si>
  <si>
    <t>Geonosian Starfighter</t>
  </si>
  <si>
    <t>Mankvim-814 Interceptor</t>
  </si>
  <si>
    <t>Eta-2 Interceptor</t>
  </si>
  <si>
    <t>ARC-170 Starfighter</t>
  </si>
  <si>
    <t>Miy'til Fighter</t>
  </si>
  <si>
    <t>Seltiss-2 Caravel Cabin</t>
  </si>
  <si>
    <t>Flare-S Swoop, modified</t>
  </si>
  <si>
    <t>V-35 Courier</t>
  </si>
  <si>
    <t>Zephyr-G Swoop</t>
  </si>
  <si>
    <t>Zephyr-G Swoop, modified</t>
  </si>
  <si>
    <t>A-A5 Speeder Truck</t>
  </si>
  <si>
    <t>KAAC Freerunner</t>
  </si>
  <si>
    <t>X-34 Landspeeder, Modified</t>
  </si>
  <si>
    <t>A5 Juggernaut</t>
  </si>
  <si>
    <t>Command Speeder, LAVr QH-7</t>
  </si>
  <si>
    <t>Mobile Command Base, PX-4</t>
  </si>
  <si>
    <t>TX-130T Fighter Tank</t>
  </si>
  <si>
    <t>UR-40M Patrol Speeder</t>
  </si>
  <si>
    <t>CR</t>
  </si>
  <si>
    <t>K</t>
  </si>
  <si>
    <t>F</t>
  </si>
  <si>
    <t>Ref
bonus</t>
  </si>
  <si>
    <t>Fort
bonus</t>
  </si>
  <si>
    <t>Max
Dex</t>
  </si>
  <si>
    <t>Spd
6sq</t>
  </si>
  <si>
    <t>Spd
4sq</t>
  </si>
  <si>
    <t>Uses</t>
  </si>
  <si>
    <t>Area</t>
  </si>
  <si>
    <t>Shots</t>
  </si>
  <si>
    <t>Ammo
Cost</t>
  </si>
  <si>
    <t>Activate as swift; hover 1m off ground; ignore difficult terrain; halve falling damage; energy cell 10 rounds</t>
  </si>
  <si>
    <t>Gain Climb speed = 1/2 land speed, reroll Climb take better, take 10 on Climb, claw attack as beast of your size</t>
  </si>
  <si>
    <t>Atmospheric thruster, advanced</t>
  </si>
  <si>
    <t>Gargantuan-</t>
  </si>
  <si>
    <t>speed +25%, round down</t>
  </si>
  <si>
    <t>Auxiliary generators +2</t>
  </si>
  <si>
    <t>JemyM: Wookieepedia links, outsourced work, major redesign &amp; invaluable input</t>
  </si>
  <si>
    <t>Shadowskin, reflec</t>
  </si>
  <si>
    <t>+10 equipment to Stealth</t>
  </si>
  <si>
    <t>Shield generator, SR 10</t>
  </si>
  <si>
    <t>Shield generator, SR 5</t>
  </si>
  <si>
    <t>Shockweb</t>
  </si>
  <si>
    <t>Silverplate</t>
  </si>
  <si>
    <t>Item gets +2 DR for itself</t>
  </si>
  <si>
    <t>Slinker</t>
  </si>
  <si>
    <t>Ignores cover; can fire at total cover at +0 mod</t>
  </si>
  <si>
    <t>Sniper switch</t>
  </si>
  <si>
    <t>Autofire-only gains single-fire; loses bracing bonus</t>
  </si>
  <si>
    <t>+1 die dam against shields</t>
  </si>
  <si>
    <t>+2 deflect</t>
  </si>
  <si>
    <t>Anoon Bondara</t>
  </si>
  <si>
    <t>Arca Jeth</t>
  </si>
  <si>
    <t>Azrakel, The Dark Warrior</t>
  </si>
  <si>
    <t>Blackguard Minion</t>
  </si>
  <si>
    <t>Blackguard Wilder</t>
  </si>
  <si>
    <t>Brakiss</t>
  </si>
  <si>
    <t>Carnor Jax</t>
  </si>
  <si>
    <t>Cay Qel-Droma</t>
  </si>
  <si>
    <t>Cilghal</t>
  </si>
  <si>
    <t>Corran Horn</t>
  </si>
  <si>
    <t>Dace Diath</t>
  </si>
  <si>
    <t>Freedon Nadd, Dark Side Spirits</t>
  </si>
  <si>
    <t>Hethrir</t>
  </si>
  <si>
    <t>Firrerreo (near-Human)</t>
  </si>
  <si>
    <t>Irek Ismaren (Lord Nyax)</t>
  </si>
  <si>
    <t>Mutated Human</t>
  </si>
  <si>
    <t>Jedi Master Holocron Gatekeeper</t>
  </si>
  <si>
    <t>Holocron Gatekeeper</t>
  </si>
  <si>
    <t>Junior Student of the Shadow Academy</t>
  </si>
  <si>
    <t>Kieran Halcyon</t>
  </si>
  <si>
    <t>Kueller</t>
  </si>
  <si>
    <t>Mara Jade Skywalker</t>
  </si>
  <si>
    <t>Mutated Massassi</t>
  </si>
  <si>
    <t>Nightsister of Dathomir</t>
  </si>
  <si>
    <t>Nomi Sunrider</t>
  </si>
  <si>
    <t>Odan-Urr</t>
  </si>
  <si>
    <t>Ooroo</t>
  </si>
  <si>
    <t>Celegian</t>
  </si>
  <si>
    <t>Oss Willum</t>
  </si>
  <si>
    <t>Vultan</t>
  </si>
  <si>
    <t>Prophet of the Dark Side</t>
  </si>
  <si>
    <t>Sedriss</t>
  </si>
  <si>
    <t>Senior Student of the Shadow Academy</t>
  </si>
  <si>
    <t>Shoaneb Culu</t>
  </si>
  <si>
    <t>Synthetic</t>
  </si>
  <si>
    <t>+1 die dam on crit after multiplying, nat 1 = deactivated, synthetic</t>
  </si>
  <si>
    <t>+1 die dam v. DR</t>
  </si>
  <si>
    <t>Geological compressor</t>
  </si>
  <si>
    <t>+1 die sonic dam on crit, added after crit is doubled</t>
  </si>
  <si>
    <t>makes +10 atk for target in sq &amp; if successful target can't move, difficult terrain</t>
  </si>
  <si>
    <t>Repulsorlift Inhibitor</t>
  </si>
  <si>
    <t>makes +10 atk v. vehicle for 3d10x2 ion dam &amp; half spd</t>
  </si>
  <si>
    <t>Indirect Fire</t>
  </si>
  <si>
    <t>Cannon, heavy</t>
  </si>
  <si>
    <t>Cannon, light</t>
  </si>
  <si>
    <t>Field gun</t>
  </si>
  <si>
    <t>Howitzer</t>
  </si>
  <si>
    <t>Mortar, frag</t>
  </si>
  <si>
    <t>Turbolaser, orbital</t>
  </si>
  <si>
    <t>Mortar, thermal</t>
  </si>
  <si>
    <t>Mortar, stun</t>
  </si>
  <si>
    <t>Mortar, ion</t>
  </si>
  <si>
    <t>n/a</t>
  </si>
  <si>
    <t>8d10x2</t>
  </si>
  <si>
    <t>6d10x2</t>
  </si>
  <si>
    <t>10sq</t>
  </si>
  <si>
    <t>-10 penalty to hit</t>
  </si>
  <si>
    <t>+5 to Stealth to conceal, range 6 sq for stun</t>
  </si>
  <si>
    <t>considered light weapon</t>
  </si>
  <si>
    <t>+5 Stealth to conceal</t>
  </si>
  <si>
    <t>ignores DR</t>
  </si>
  <si>
    <t>Silooth</t>
  </si>
  <si>
    <t>Sith Warbird</t>
  </si>
  <si>
    <t>Sith Wyrm</t>
  </si>
  <si>
    <t>Storm Beast</t>
  </si>
  <si>
    <t>Taozin</t>
  </si>
  <si>
    <t>Terentatek</t>
  </si>
  <si>
    <t>Tuk'ata Sith Hound</t>
  </si>
  <si>
    <t>Chu'unthor</t>
  </si>
  <si>
    <t>Yavin 4</t>
  </si>
  <si>
    <t>Ruusan</t>
  </si>
  <si>
    <t>Bouncers</t>
  </si>
  <si>
    <t>Dxun</t>
  </si>
  <si>
    <t>J</t>
  </si>
  <si>
    <t>AT-RT, civilian model</t>
  </si>
  <si>
    <t>AV-7 Antivehicle Cannon</t>
  </si>
  <si>
    <t>BARC Speeder</t>
  </si>
  <si>
    <t>DC0052 "Intergalactic" Speeder</t>
  </si>
  <si>
    <t>Ground Armored Tank</t>
  </si>
  <si>
    <t>audio &amp; video recorder</t>
  </si>
  <si>
    <t>Riot Shield</t>
  </si>
  <si>
    <t>cover +5, shield is DR5 20hp break DC25</t>
  </si>
  <si>
    <t>crit = +d10 dam after crit, if weapon takes any dam considered disabled, Verpines treat as pistols</t>
  </si>
  <si>
    <t>1d6 rounds to create 1d4 doses antidote w/+2 Treat Injury</t>
  </si>
  <si>
    <t>fall only if fail Climb by 10 or more</t>
  </si>
  <si>
    <t>jury-rig allows a ship to move an additional +1 up track</t>
  </si>
  <si>
    <t>burns 3d4 min, 1d6 dam</t>
  </si>
  <si>
    <t>burns 2d8 min</t>
  </si>
  <si>
    <t>refill w/stan per dose or 4 rnds for the set</t>
  </si>
  <si>
    <t>DC 15 Knowledge (physical sciences) to complete examination</t>
  </si>
  <si>
    <t>1d4 dam</t>
  </si>
  <si>
    <t>DC 10 droid translator unit</t>
  </si>
  <si>
    <t>10,000 km range, reprogram Use Computer DC 10</t>
  </si>
  <si>
    <t>0.5 m off ground, move 2sq/rnd, +10 Climb</t>
  </si>
  <si>
    <t>lift 200kg</t>
  </si>
  <si>
    <t>+2 Ride to control mount in battle, guide mount w/knees or stay in the saddle</t>
  </si>
  <si>
    <t>carry 24 objects Small &amp; no more than 1kg each, weight is halved, +1 Fort Def v. extreme temps</t>
  </si>
  <si>
    <t>100 m range, 12 hours of readings</t>
  </si>
  <si>
    <t>6m radius, Tiny or smaller creatures Int 2 or less cannot enter</t>
  </si>
  <si>
    <t>16 hours for water for a humanoid for 1 day</t>
  </si>
  <si>
    <t>Overlapping columns</t>
  </si>
  <si>
    <t>Sometimes there's so much content in a cell that it intrudes on the column right to it. To stop this from happening, add a single ' in the empty cells in the right column.</t>
  </si>
  <si>
    <t>Avail.</t>
  </si>
  <si>
    <t>WEAPON</t>
  </si>
  <si>
    <t>Accuracy</t>
  </si>
  <si>
    <t>Fire Rate</t>
  </si>
  <si>
    <t>Extra cost</t>
  </si>
  <si>
    <t>Helmet P.</t>
  </si>
  <si>
    <t>U. Slots</t>
  </si>
  <si>
    <t>ITEM</t>
  </si>
  <si>
    <t>Unknown data (RED)</t>
  </si>
  <si>
    <t>ACCESSORIES</t>
  </si>
  <si>
    <t>U. Points</t>
  </si>
  <si>
    <t>CRYSTAL</t>
  </si>
  <si>
    <t>B. Color</t>
  </si>
  <si>
    <t>EFFECT</t>
  </si>
  <si>
    <t>Sh</t>
  </si>
  <si>
    <t>Pe</t>
  </si>
  <si>
    <t>In</t>
  </si>
  <si>
    <t>SERVICE</t>
  </si>
  <si>
    <t>TEMPLATE</t>
  </si>
  <si>
    <t>UPGRADE</t>
  </si>
  <si>
    <t>FEAT</t>
  </si>
  <si>
    <t>Completion</t>
  </si>
  <si>
    <t>BENEFIT</t>
  </si>
  <si>
    <t>SYSTEM</t>
  </si>
  <si>
    <t>E.Points</t>
  </si>
  <si>
    <t>SIZE
RESTRICTION</t>
  </si>
  <si>
    <t>TARGET &amp; EFFECT</t>
  </si>
  <si>
    <t>PLANET</t>
  </si>
  <si>
    <t>When hit with melee, grab, or grapple, attacker takes 1d6 electrical and 2d6 electrical stun; energy cell 20 minutes; discharge takes 1 minute off duration</t>
  </si>
  <si>
    <t>Burst</t>
  </si>
  <si>
    <t>Update?
x = update only</t>
  </si>
  <si>
    <t>?</t>
  </si>
  <si>
    <t>Frigate</t>
  </si>
  <si>
    <t>Cruiser</t>
  </si>
  <si>
    <t>Station</t>
  </si>
  <si>
    <t>Base?</t>
  </si>
  <si>
    <t>Death Sticks</t>
  </si>
  <si>
    <t>Glitterstim</t>
  </si>
  <si>
    <t>Rhen-Orm Biocomputer</t>
  </si>
  <si>
    <t>Tempest</t>
  </si>
  <si>
    <t>Timer</t>
  </si>
  <si>
    <t>stun damage only</t>
  </si>
  <si>
    <t>+2 block</t>
  </si>
  <si>
    <t>+1 die dam on crit, add after crit</t>
  </si>
  <si>
    <t>Temperate (low oxygen)</t>
  </si>
  <si>
    <t>22h</t>
  </si>
  <si>
    <t>Representative republic</t>
  </si>
  <si>
    <t>Republic or dictatorship (depending on era)</t>
  </si>
  <si>
    <t>Council of elders</t>
  </si>
  <si>
    <t>Dor'shan</t>
  </si>
  <si>
    <t>Sheathipede-class Shuttle</t>
  </si>
  <si>
    <t>Loronar Corporation</t>
  </si>
  <si>
    <t>Fondor Shipyards</t>
  </si>
  <si>
    <t>Surronian</t>
  </si>
  <si>
    <t>C-Wing, Ugly</t>
  </si>
  <si>
    <t>V-wing, Alpha-3 Nimbus</t>
  </si>
  <si>
    <t>X-Wing, T-65BR</t>
  </si>
  <si>
    <t>X-Wing, T-65XJ3</t>
  </si>
  <si>
    <t>Y-Wing, BTL-S1</t>
  </si>
  <si>
    <t>Y-Wing, BTL-A4 LP "Longprobe"</t>
  </si>
  <si>
    <t>Y-Wing, BTL-S3 "Courier"</t>
  </si>
  <si>
    <t>Y-Wing, BTL-S3</t>
  </si>
  <si>
    <t>B-Wing, Shuttle</t>
  </si>
  <si>
    <t>E-wing, Type B</t>
  </si>
  <si>
    <t>K-wing, BTL-S8</t>
  </si>
  <si>
    <t>Tenloss Syndicate</t>
  </si>
  <si>
    <t>Banshee, The</t>
  </si>
  <si>
    <t>Blood Brother, The</t>
  </si>
  <si>
    <t>Ebon Hawk, The</t>
  </si>
  <si>
    <t>Last Resort, The</t>
  </si>
  <si>
    <t>Wheel, The</t>
  </si>
  <si>
    <t>TIE/x1 Advanced x1</t>
  </si>
  <si>
    <t>TIE/sa Bomber</t>
  </si>
  <si>
    <t>TIE/D Defender</t>
  </si>
  <si>
    <t>Shobquix Yards</t>
  </si>
  <si>
    <t>Victory I-class Star Destroyer</t>
  </si>
  <si>
    <t>Victory II-class Star Destroyer</t>
  </si>
  <si>
    <t>Hyrotii Corporation</t>
  </si>
  <si>
    <t>HWK-290</t>
  </si>
  <si>
    <t>Eclipse</t>
  </si>
  <si>
    <t>Ghtroc</t>
  </si>
  <si>
    <t>X</t>
  </si>
  <si>
    <t>Porax-38</t>
  </si>
  <si>
    <t>850km/h</t>
  </si>
  <si>
    <t>Pelagian shipyards</t>
  </si>
  <si>
    <t>E-9 Explorer</t>
  </si>
  <si>
    <t>Crimson Axe, The</t>
  </si>
  <si>
    <t>Bloody Credit, The</t>
  </si>
  <si>
    <t>Battle armor, heavy powered</t>
  </si>
  <si>
    <t>6sq</t>
  </si>
  <si>
    <t>4sq</t>
  </si>
  <si>
    <t>x</t>
  </si>
  <si>
    <t>Energy shields, light SR 5</t>
  </si>
  <si>
    <t>Energy shields, light SR 10</t>
  </si>
  <si>
    <t>Energy shields, medium SR 15</t>
  </si>
  <si>
    <t>Energy shields, medium SR 20</t>
  </si>
  <si>
    <t>Energy shields, heavy SR 25</t>
  </si>
  <si>
    <t>Energy shields, heavy SR 30</t>
  </si>
  <si>
    <t>5 charges, activate 1/encounter for length of encounter</t>
  </si>
  <si>
    <t>1/encounter if fight defensively gain DR10 v. one attack</t>
  </si>
  <si>
    <t>1/encounter if fight defensively gain DR30 v. one attack</t>
  </si>
  <si>
    <t>1/encounter if fight defensively gain DR20 v. one attack</t>
  </si>
  <si>
    <t>full-round to reload after each shot, no multiple shot feats, make own ammo 1 hr DC15 Mechanics (5 shots)</t>
  </si>
  <si>
    <t>atk v. Fort Def to knock prone + damage</t>
  </si>
  <si>
    <t>move to reload</t>
  </si>
  <si>
    <t>Double Atk, Triple Atk &amp; Rapid Shot = additional -1 atk</t>
  </si>
  <si>
    <t>+5 Stealth to snipe</t>
  </si>
  <si>
    <t>atk v. Fort Def for -1 down track regardless of dam , treat as rifle for range</t>
  </si>
  <si>
    <t>range up to 20sq</t>
  </si>
  <si>
    <t>assemble or disassemble 1 rnd, if aim dam dice from d6 to d8</t>
  </si>
  <si>
    <t>Boba Fett (Episode IV)</t>
  </si>
  <si>
    <t>Darth Maul</t>
  </si>
  <si>
    <t>Demagol</t>
  </si>
  <si>
    <t>Jango Fett</t>
  </si>
  <si>
    <t>Lucien Draay</t>
  </si>
  <si>
    <t>The Jedi Exile (Dark Wars)</t>
  </si>
  <si>
    <t>Canderous Ordo</t>
  </si>
  <si>
    <t>Darth Revan</t>
  </si>
  <si>
    <t>High Lady Brezwalt III (Restoration)</t>
  </si>
  <si>
    <t>Bastila Shan (Jedi Civil War)</t>
  </si>
  <si>
    <t>Cassus Fett</t>
  </si>
  <si>
    <t>Vandar Tokare (Dark Wars)</t>
  </si>
  <si>
    <t>Cybernetic, when tracking, add quarry's Force Point total to the survival check</t>
  </si>
  <si>
    <t>Saberdart Launcher (Jango Fett)</t>
  </si>
  <si>
    <t>Skiff</t>
  </si>
  <si>
    <t>Terrain</t>
  </si>
  <si>
    <t>Droid Starfighter, also works as a walker vehicle</t>
  </si>
  <si>
    <t>Also work as a starship</t>
  </si>
  <si>
    <t/>
  </si>
  <si>
    <t>Outer Rim</t>
  </si>
  <si>
    <t>Temperate (in the Life Zone)</t>
  </si>
  <si>
    <t>12h</t>
  </si>
  <si>
    <t>Guild</t>
  </si>
  <si>
    <t>Cloud City</t>
  </si>
  <si>
    <t>Foodstuff, technology</t>
  </si>
  <si>
    <t>Tibanna Gas, tourism, cloud cars</t>
  </si>
  <si>
    <t>Region</t>
  </si>
  <si>
    <t>Climate</t>
  </si>
  <si>
    <t>Day</t>
  </si>
  <si>
    <t>Government</t>
  </si>
  <si>
    <t>Capital</t>
  </si>
  <si>
    <t>Expansion Region</t>
  </si>
  <si>
    <t>Cool</t>
  </si>
  <si>
    <t>21h</t>
  </si>
  <si>
    <t>Oligarchy</t>
  </si>
  <si>
    <t>Native</t>
  </si>
  <si>
    <t>Colonies</t>
  </si>
  <si>
    <t>Tundra</t>
  </si>
  <si>
    <t>18h</t>
  </si>
  <si>
    <t>Corporate meritocracy</t>
  </si>
  <si>
    <t>Adascopolis</t>
  </si>
  <si>
    <t>Diamonds and raw materials, medical supplies, high technology</t>
  </si>
  <si>
    <t>Luxury items</t>
  </si>
  <si>
    <t>Temperate</t>
  </si>
  <si>
    <t>24h</t>
  </si>
  <si>
    <t>Empire</t>
  </si>
  <si>
    <t>Sartinaynian City</t>
  </si>
  <si>
    <t>Foodstuff, high technology, luxury goods</t>
  </si>
  <si>
    <t>Military supplies</t>
  </si>
  <si>
    <t>23h</t>
  </si>
  <si>
    <t>Colonial democracy</t>
  </si>
  <si>
    <t>Belnar City</t>
  </si>
  <si>
    <t>Mid Rim</t>
  </si>
  <si>
    <t>27h</t>
  </si>
  <si>
    <t>Bothan council</t>
  </si>
  <si>
    <t>Drev'starn</t>
  </si>
  <si>
    <t>Technology</t>
  </si>
  <si>
    <t>To really unlock the power of this document, learn how to use the filter function. In top of every column is a small grey box with a downpointing arrow. If you click this you will get filter options.</t>
  </si>
  <si>
    <t>The W column</t>
  </si>
  <si>
    <t>SAPIENT
SPECIES</t>
  </si>
  <si>
    <t>MAJOR
EXPORTS</t>
  </si>
  <si>
    <t>MAJOR
IMPORTS</t>
  </si>
  <si>
    <t>Unique?</t>
  </si>
  <si>
    <t>Detection and Surveillance Devices</t>
  </si>
  <si>
    <t>Survival Gear</t>
  </si>
  <si>
    <t>Tools</t>
  </si>
  <si>
    <t>Life Support</t>
  </si>
  <si>
    <t>Medical Gear</t>
  </si>
  <si>
    <t>Weapon and Armor Accessories</t>
  </si>
  <si>
    <t>Bio-Implants</t>
  </si>
  <si>
    <t>Implants</t>
  </si>
  <si>
    <t>Computers and Storage Devices</t>
  </si>
  <si>
    <t>Communications Devices</t>
  </si>
  <si>
    <t>Biotech</t>
  </si>
  <si>
    <t>Darth Krayt's holocron</t>
  </si>
  <si>
    <t>Bao-Dur's cybernetic arm</t>
  </si>
  <si>
    <t>Use Cost</t>
  </si>
  <si>
    <t>Tecave</t>
  </si>
  <si>
    <t>Foodstuffs</t>
  </si>
  <si>
    <t>Temperate (urban)</t>
  </si>
  <si>
    <t>Humans</t>
  </si>
  <si>
    <t>Foodstuffs, medical goods</t>
  </si>
  <si>
    <t>Chewbacca (Episode III)</t>
  </si>
  <si>
    <t>GRZ-6B Demolitions Droid</t>
  </si>
  <si>
    <t>BX-Series Droid Commando</t>
  </si>
  <si>
    <t>Automata Galactica</t>
  </si>
  <si>
    <t>Medtech Industries</t>
  </si>
  <si>
    <t>Czerka Corporation</t>
  </si>
  <si>
    <t>Adascorp</t>
  </si>
  <si>
    <t>Imperial Department of Military Research</t>
  </si>
  <si>
    <t>Phlut Design Systems</t>
  </si>
  <si>
    <t>T0-D, Interrogation Droid</t>
  </si>
  <si>
    <t>A-DSD C86 Advanced, Dwarf Spider Droid</t>
  </si>
  <si>
    <t>Cestus Cybernetics</t>
  </si>
  <si>
    <t>Duwani Mechanical Products</t>
  </si>
  <si>
    <t>MerenData</t>
  </si>
  <si>
    <t>Retail Caucus</t>
  </si>
  <si>
    <t>Baktoid Industrial Systems</t>
  </si>
  <si>
    <t>Rebaxan Columni</t>
  </si>
  <si>
    <t>GH-7 Medical Droid</t>
  </si>
  <si>
    <t>WED-15 "Treadmill" Maintenance Droid</t>
  </si>
  <si>
    <t>Mark I Patrol Droid</t>
  </si>
  <si>
    <t>DUM-Series Pit Droid</t>
  </si>
  <si>
    <t>501-Z, Police/Security Droid</t>
  </si>
  <si>
    <t>EG-6 Series, Power Droid</t>
  </si>
  <si>
    <t>DRK-1, Probe Droid</t>
  </si>
  <si>
    <t>TC Series, Protocol Droid</t>
  </si>
  <si>
    <t>Also made by Reubens Robotic Systems</t>
  </si>
  <si>
    <t>WSB-15, Sabotage Droid</t>
  </si>
  <si>
    <t>S6-Series, Security/Maintenance Droid</t>
  </si>
  <si>
    <t>Mark VII "Inquisitor" Series, Seeker Droid</t>
  </si>
  <si>
    <t>Mark IV Series, Sentry Droid</t>
  </si>
  <si>
    <t>Czerka Arms</t>
  </si>
  <si>
    <t>R-8009 Utility Droid</t>
  </si>
  <si>
    <t>SD-6 "Hulk" Infantry Droid, War Droid</t>
  </si>
  <si>
    <t>Balmorran Arms</t>
  </si>
  <si>
    <t>PK, Work Droid</t>
  </si>
  <si>
    <t>FSD-6D, Surveillance Droid</t>
  </si>
  <si>
    <t>XK-V8 Excavation Droid</t>
  </si>
  <si>
    <t>DSD1 Dwarf Spider Droid</t>
  </si>
  <si>
    <t>Dining</t>
  </si>
  <si>
    <t>Lodging</t>
  </si>
  <si>
    <t>Gelagrub</t>
  </si>
  <si>
    <t>Ubrikkian Transports</t>
  </si>
  <si>
    <t>Storm Commando</t>
  </si>
  <si>
    <t>Swamptrooper</t>
  </si>
  <si>
    <t>Grand Moff Trachta</t>
  </si>
  <si>
    <t>Janek Sunber</t>
  </si>
  <si>
    <t>Phrik Alloy</t>
  </si>
  <si>
    <t>Stygian-Triprismatic Polymer</t>
  </si>
  <si>
    <t>Seatrooper Armor</t>
  </si>
  <si>
    <t>Propulsion Pack</t>
  </si>
  <si>
    <t>Imperial Espionage Droid</t>
  </si>
  <si>
    <t>Dark Trooper Phase I</t>
  </si>
  <si>
    <t>Dark Trooper Phase II</t>
  </si>
  <si>
    <t>Dark Trooper Phase III</t>
  </si>
  <si>
    <t>Inquisitor Tremayne</t>
  </si>
  <si>
    <t>Leia Organa (Episode VI)</t>
  </si>
  <si>
    <t>Shado Vao</t>
  </si>
  <si>
    <t>Zakarisz Ghent</t>
  </si>
  <si>
    <t>Jolee Bindo (Jedi Civil War)</t>
  </si>
  <si>
    <t>Luke Skywalker (Episode VI)</t>
  </si>
  <si>
    <t>Aurra Sing</t>
  </si>
  <si>
    <t>Bendak Starkiller</t>
  </si>
  <si>
    <t>Bossk</t>
  </si>
  <si>
    <t>Celeste Morne</t>
  </si>
  <si>
    <t>Han Solo (Episode VI)</t>
  </si>
  <si>
    <t>Talon Karrde</t>
  </si>
  <si>
    <t>Calo Nord</t>
  </si>
  <si>
    <t>Lord Arkoh Adasca</t>
  </si>
  <si>
    <t>Rohlan Dyre</t>
  </si>
  <si>
    <t>Senator Haydel Goravvus</t>
  </si>
  <si>
    <t>Mara Jade Skywalker, Jedi</t>
  </si>
  <si>
    <t>Master Rahm Kota</t>
  </si>
  <si>
    <t>Obi-Wan Kenobi (Episode III)</t>
  </si>
  <si>
    <t>Shaak Ti</t>
  </si>
  <si>
    <t>Atris (Dark Wars)</t>
  </si>
  <si>
    <t>Dathomiri Witch</t>
  </si>
  <si>
    <t>Elite Pilot</t>
  </si>
  <si>
    <t>Elite Soldier</t>
  </si>
  <si>
    <t>Genoharadan Assassin</t>
  </si>
  <si>
    <t>Imperial Knight</t>
  </si>
  <si>
    <t>Imperial Shadow Guard Initiate</t>
  </si>
  <si>
    <t>Intelligence Officer</t>
  </si>
  <si>
    <t>Jedi Shadow</t>
  </si>
  <si>
    <t>Mandalorian Neo-Crusader Marshal</t>
  </si>
  <si>
    <t>Republic Navy Captain</t>
  </si>
  <si>
    <t>Royal Guard</t>
  </si>
  <si>
    <t>Hutt Crime Lord</t>
  </si>
  <si>
    <t>Noghri Infiltrator</t>
  </si>
  <si>
    <t>Pirate Captain</t>
  </si>
  <si>
    <t>Politician, Veteran</t>
  </si>
  <si>
    <t>Imperial Shadow Guard</t>
  </si>
  <si>
    <t>Jedi Battlemaster</t>
  </si>
  <si>
    <t>Richterbelmont10</t>
  </si>
  <si>
    <t>IG-227 Hailfire-class Droid Tank</t>
  </si>
  <si>
    <t>Infantry Support Speeder Platform</t>
  </si>
  <si>
    <t>LR1K Sonic Antipersonnel Cannon</t>
  </si>
  <si>
    <t>Manta Droid Subfighter</t>
  </si>
  <si>
    <t>Medlifter Troop Transport</t>
  </si>
  <si>
    <t>MTT Multi-Troop Transport</t>
  </si>
  <si>
    <t>Oevvaor Jet Catamaran</t>
  </si>
  <si>
    <t>OG-9 Homing Spider Droid</t>
  </si>
  <si>
    <t>Persuader-class Droid Enforcer</t>
  </si>
  <si>
    <t>Republic Troop Transport</t>
  </si>
  <si>
    <t>SPHA-C</t>
  </si>
  <si>
    <t>SPHA-I</t>
  </si>
  <si>
    <t>SPHA-M</t>
  </si>
  <si>
    <t>SPHA-T</t>
  </si>
  <si>
    <t>SPHA-V</t>
  </si>
  <si>
    <t>STAP Single Trooper Aerial Platform</t>
  </si>
  <si>
    <t>Trade Federation Troop Carrier</t>
  </si>
  <si>
    <t>Tri-Droid</t>
  </si>
  <si>
    <t>Tsmeu-6 Personal Wheel Bike</t>
  </si>
  <si>
    <t>UT-AT (Unstable Terrain)</t>
  </si>
  <si>
    <t>Cato Neimodia</t>
  </si>
  <si>
    <t>Christophsis</t>
  </si>
  <si>
    <t>Ahsoka, Commander</t>
  </si>
  <si>
    <t>Obi Wan Kenobi Jedi General</t>
  </si>
  <si>
    <t>Hondo Ohnaka</t>
  </si>
  <si>
    <t>Assaj Ventress Strike Leader</t>
  </si>
  <si>
    <t>Federation</t>
  </si>
  <si>
    <t>Miraluka</t>
  </si>
  <si>
    <t>Sith Lord Holocron Gatekeeper</t>
  </si>
  <si>
    <t>Sorcerer of Tund</t>
  </si>
  <si>
    <t>Croke</t>
  </si>
  <si>
    <t>Tamith Kai</t>
  </si>
  <si>
    <t>Thon</t>
  </si>
  <si>
    <t>Tchuukthai</t>
  </si>
  <si>
    <t>Zarra</t>
  </si>
  <si>
    <t>Droids, foodstuffs, technology</t>
  </si>
  <si>
    <t>Labor, ore</t>
  </si>
  <si>
    <t>Chalcydonia</t>
  </si>
  <si>
    <t>Raw materials (crystal)</t>
  </si>
  <si>
    <t>30h</t>
  </si>
  <si>
    <t>Feudal hives</t>
  </si>
  <si>
    <t>Stalgasin Hive</t>
  </si>
  <si>
    <t>Droids, technology</t>
  </si>
  <si>
    <t>Raw materials</t>
  </si>
  <si>
    <t>Tropical to temperate</t>
  </si>
  <si>
    <t>Troubleshooting: Sometimes EXCEL stops opening webpages. If this happens, quit both excel and your browser. Verify in task manager that both are really closed. Then them both again.</t>
  </si>
  <si>
    <t>Str bonus, can function w/no engine</t>
  </si>
  <si>
    <t>Auxiliary generators +4</t>
  </si>
  <si>
    <t>Gargantuan+</t>
  </si>
  <si>
    <t>Auxiliary generators +6</t>
  </si>
  <si>
    <t>Backup battery</t>
  </si>
  <si>
    <t>1 hour, DC25 up track from ion</t>
  </si>
  <si>
    <t>Baffled drive</t>
  </si>
  <si>
    <t>FU</t>
  </si>
  <si>
    <t>SV</t>
  </si>
  <si>
    <t>Mas Amedda</t>
  </si>
  <si>
    <t>Clone Blaze Trooper</t>
  </si>
  <si>
    <t>Salporin</t>
  </si>
  <si>
    <t>Senate Commando</t>
  </si>
  <si>
    <t>DR 20 150 hp &amp; threshold 25, every 15 points of dam the prisoner takes 4d8 stun dam</t>
  </si>
  <si>
    <t>Han Solo (early Legacy Era)</t>
  </si>
  <si>
    <t>use Wampa stats &amp; remove arctic trait</t>
  </si>
  <si>
    <t>ion cannon, concussion missiles, or proton torpedo launcher (6 torps)</t>
  </si>
  <si>
    <t>airborne</t>
  </si>
  <si>
    <t>desert</t>
  </si>
  <si>
    <t>arctic</t>
  </si>
  <si>
    <t>aquatic</t>
  </si>
  <si>
    <t>space-dwelling</t>
  </si>
  <si>
    <t>subterranean</t>
  </si>
  <si>
    <t>Force-using</t>
  </si>
  <si>
    <t>Shaped Beast</t>
  </si>
  <si>
    <t>vacuum</t>
  </si>
  <si>
    <t>no penalty on Use the Force</t>
  </si>
  <si>
    <t>automatically deals 1d4 dam when grappling or being grappled</t>
  </si>
  <si>
    <t>gains darkvision</t>
  </si>
  <si>
    <t>Ref Def +1, stacks</t>
  </si>
  <si>
    <t>1d6 dam, considered armed</t>
  </si>
  <si>
    <t>+5 Fort Def v. poisons</t>
  </si>
  <si>
    <t>Yuuzhan Vong Biotech</t>
  </si>
  <si>
    <t>Rare/Illegal</t>
  </si>
  <si>
    <t>Rare/Illegal, -5 to skill checks if unfamiliar device</t>
  </si>
  <si>
    <t>if deals energy deals bludgeoning, piercing or slashing as chosen</t>
  </si>
  <si>
    <t>x0.5</t>
  </si>
  <si>
    <t>repairing requires Treat Injury</t>
  </si>
  <si>
    <t>Bastion</t>
  </si>
  <si>
    <t>Champala</t>
  </si>
  <si>
    <t>Chagrian</t>
  </si>
  <si>
    <t>Csilla</t>
  </si>
  <si>
    <t>Chiss</t>
  </si>
  <si>
    <t>Daluuj</t>
  </si>
  <si>
    <t>Iego</t>
  </si>
  <si>
    <t>Klatooine</t>
  </si>
  <si>
    <t>Lok</t>
  </si>
  <si>
    <t>Munto Codru</t>
  </si>
  <si>
    <t>Nagi</t>
  </si>
  <si>
    <t>Ossus</t>
  </si>
  <si>
    <t>Socorro</t>
  </si>
  <si>
    <t>Sriluur</t>
  </si>
  <si>
    <t>Zeltros</t>
  </si>
  <si>
    <t>Nagai</t>
  </si>
  <si>
    <t>Ysanna</t>
  </si>
  <si>
    <t>Weequay</t>
  </si>
  <si>
    <t>Zenoma Sekot</t>
  </si>
  <si>
    <t>F/K/L</t>
  </si>
  <si>
    <t>K/L</t>
  </si>
  <si>
    <t>F/K/L*</t>
  </si>
  <si>
    <t>Galactic Alliance Armor</t>
  </si>
  <si>
    <t>Venom assault armor</t>
  </si>
  <si>
    <t>Galactic Alliance Armor, fleet crew</t>
  </si>
  <si>
    <t>possible</t>
  </si>
  <si>
    <t>jump jets as swif to move normal in zero-g, +2 Str, but must have AP (heavy), 24 hours life support</t>
  </si>
  <si>
    <t>Xcalq stealth pack</t>
  </si>
  <si>
    <t>Xcalq portable computer "Slicer Special"</t>
  </si>
  <si>
    <t xml:space="preserve">Int 14, opposing system auto friendly or helpful, +3 Use Computer after </t>
  </si>
  <si>
    <t>+5 Use Computer to conceal slicer's presence</t>
  </si>
  <si>
    <t>Imperial City Maintenance Droid</t>
  </si>
  <si>
    <t>Martial Artist</t>
  </si>
  <si>
    <t>Sector Ranger</t>
  </si>
  <si>
    <t>Ship Gunner</t>
  </si>
  <si>
    <t>Smuggler</t>
  </si>
  <si>
    <t>Spy</t>
  </si>
  <si>
    <t>Swoop Gang Leader</t>
  </si>
  <si>
    <t>ARC Trooper</t>
  </si>
  <si>
    <t>Bothan Spy</t>
  </si>
  <si>
    <t>Crime Lord</t>
  </si>
  <si>
    <t>Force Adept</t>
  </si>
  <si>
    <t>Jensaarai Defender</t>
  </si>
  <si>
    <t>Officer</t>
  </si>
  <si>
    <t>Republic Army Recon Commando</t>
  </si>
  <si>
    <t>Saboteur</t>
  </si>
  <si>
    <t>Sith Mage</t>
  </si>
  <si>
    <t>Imperial Security Bureau Officer</t>
  </si>
  <si>
    <t>Infiltrator</t>
  </si>
  <si>
    <t>Primitive Dark Side Adept</t>
  </si>
  <si>
    <t>Privateer</t>
  </si>
  <si>
    <t>Tribal Shaman</t>
  </si>
  <si>
    <t>Bladeborn</t>
  </si>
  <si>
    <t>Commando Squad Leader</t>
  </si>
  <si>
    <t>Jedi Archivist</t>
  </si>
  <si>
    <t>Aayla Secura</t>
  </si>
  <si>
    <t>Cavik Toth</t>
  </si>
  <si>
    <t>Nym</t>
  </si>
  <si>
    <t>Quinlan Vos</t>
  </si>
  <si>
    <t>Tarfful</t>
  </si>
  <si>
    <t>Asajj Ventress</t>
  </si>
  <si>
    <t>K'Kruhk</t>
  </si>
  <si>
    <t>Ki-Adi-Mundi</t>
  </si>
  <si>
    <t>Anakin Skywalker</t>
  </si>
  <si>
    <t>Obi-Wan Kenobi</t>
  </si>
  <si>
    <t>Plo Koon</t>
  </si>
  <si>
    <t>An'ya Kuro (The Dark Woman)</t>
  </si>
  <si>
    <t>Durge</t>
  </si>
  <si>
    <t>Saesee Tiin</t>
  </si>
  <si>
    <t>Count Dooku</t>
  </si>
  <si>
    <t>Mace Windu</t>
  </si>
  <si>
    <t>Yoda</t>
  </si>
  <si>
    <t>Krath</t>
  </si>
  <si>
    <t>New Republic</t>
  </si>
  <si>
    <t>Sabé</t>
  </si>
  <si>
    <t>Sith</t>
  </si>
  <si>
    <t>Krayt Dragon, Greater</t>
  </si>
  <si>
    <t>Krayt Dragon, Canyon</t>
  </si>
  <si>
    <t>beast 17</t>
  </si>
  <si>
    <t>beast 15</t>
  </si>
  <si>
    <t>Mantellian Savrip</t>
  </si>
  <si>
    <t>Massiff</t>
  </si>
  <si>
    <t>Mynock</t>
  </si>
  <si>
    <t>Narglatch</t>
  </si>
  <si>
    <t>Rancor, Dathomiri</t>
  </si>
  <si>
    <t>Rancor, Tyrant</t>
  </si>
  <si>
    <t>Rancor, Tra'cor</t>
  </si>
  <si>
    <t>Ronto</t>
  </si>
  <si>
    <t>Sarlacc</t>
  </si>
  <si>
    <t>Varactyl</t>
  </si>
  <si>
    <t>Vornskr</t>
  </si>
  <si>
    <t>Womp Rat</t>
  </si>
  <si>
    <t>Womp Rat Pack</t>
  </si>
  <si>
    <t>beast pack 3</t>
  </si>
  <si>
    <t>Ysalamiri</t>
  </si>
  <si>
    <t>beast 1</t>
  </si>
  <si>
    <t>Vibrodagger</t>
  </si>
  <si>
    <t>Vibroblade</t>
  </si>
  <si>
    <t>Vibrobayonet</t>
  </si>
  <si>
    <t>Force pike</t>
  </si>
  <si>
    <t>Electrostaff</t>
  </si>
  <si>
    <t>Vibro-ax</t>
  </si>
  <si>
    <t>Atlatl</t>
  </si>
  <si>
    <t>Cesta</t>
  </si>
  <si>
    <t>Lightsaber, short</t>
  </si>
  <si>
    <t>Lightsaber</t>
  </si>
  <si>
    <t>Lightsaber, double</t>
  </si>
  <si>
    <t>Knife</t>
  </si>
  <si>
    <t>Club/baton</t>
  </si>
  <si>
    <t>Mace</t>
  </si>
  <si>
    <t>Spear</t>
  </si>
  <si>
    <t>Bayonet</t>
  </si>
  <si>
    <t>Quarterstaff</t>
  </si>
  <si>
    <t>Combat gloves, medium</t>
  </si>
  <si>
    <t>Combat gloves, small</t>
  </si>
  <si>
    <t>2d8/2d8</t>
  </si>
  <si>
    <t>Piercing and energy</t>
  </si>
  <si>
    <t>Amphistaff, Quarterstaff</t>
  </si>
  <si>
    <t>Amphistaff, Spear</t>
  </si>
  <si>
    <t>Amphistaff, Whip</t>
  </si>
  <si>
    <t>can be thrown</t>
  </si>
  <si>
    <t>can be thrown, if over threshold -1 down track (poison)</t>
  </si>
  <si>
    <t>reach 2sq, if over thresh -1 down track (poison), can pin or trip w/out feat</t>
  </si>
  <si>
    <t>DR20 including against lightsabers</t>
  </si>
  <si>
    <t>Flamethrower</t>
  </si>
  <si>
    <t>Bowcaster</t>
  </si>
  <si>
    <t>Grenade launcher</t>
  </si>
  <si>
    <t>Blaster, heavy repeating</t>
  </si>
  <si>
    <t>Blaster cannon</t>
  </si>
  <si>
    <t>Missile launcher</t>
  </si>
  <si>
    <t>Blaster, E-Web repeating</t>
  </si>
  <si>
    <t>Republic council</t>
  </si>
  <si>
    <t>Foodstuffs, medicine, water</t>
  </si>
  <si>
    <t>Arid, rocky and windy</t>
  </si>
  <si>
    <t>Representative democracy</t>
  </si>
  <si>
    <t>Ankhela</t>
  </si>
  <si>
    <t>Minerals, ore</t>
  </si>
  <si>
    <t>Tott Doneeta</t>
  </si>
  <si>
    <t>Vodo Siosk-Baas</t>
  </si>
  <si>
    <t>Krevaaki</t>
  </si>
  <si>
    <t>Xanatos</t>
  </si>
  <si>
    <t>Charlatan</t>
  </si>
  <si>
    <t>ISB Field Agent</t>
  </si>
  <si>
    <t>ISB Officer</t>
  </si>
  <si>
    <t>Kit Fisto</t>
  </si>
  <si>
    <t>Jedi Order</t>
  </si>
  <si>
    <t>B1-Series Battle Droid Squad</t>
  </si>
  <si>
    <t>C-3PO (Episode VI)</t>
  </si>
  <si>
    <t>Octuptarra Combat Tri-Droid</t>
  </si>
  <si>
    <t>R2-D2 (Episode VI)</t>
  </si>
  <si>
    <t>Lt Concussion Missile Launcher</t>
  </si>
  <si>
    <t>for range treat as accurate simple weapon if hurled by cesta</t>
  </si>
  <si>
    <t>Energy &amp; piercing</t>
  </si>
  <si>
    <t>Varies</t>
  </si>
  <si>
    <t>Eclipse-class Star Destroyer</t>
  </si>
  <si>
    <t>Outbound Flight</t>
  </si>
  <si>
    <t>Stock Battlecruiser</t>
  </si>
  <si>
    <t>Stock Cruiser</t>
  </si>
  <si>
    <t>Stock Frigate</t>
  </si>
  <si>
    <t>Stock Corvette</t>
  </si>
  <si>
    <t>Stock Heavy Freighter</t>
  </si>
  <si>
    <t>Stock Gunship</t>
  </si>
  <si>
    <t>Pistol
Rifle</t>
  </si>
  <si>
    <t>Heavy
Exotic</t>
  </si>
  <si>
    <t>Accurate
Inaccurate</t>
  </si>
  <si>
    <t>Brute</t>
  </si>
  <si>
    <t>Bureaucrat</t>
  </si>
  <si>
    <t>Czerka Associate</t>
  </si>
  <si>
    <t>Doctor</t>
  </si>
  <si>
    <t>Emergency Crew</t>
  </si>
  <si>
    <t>Felucian Scout</t>
  </si>
  <si>
    <t>Imperial Army Trooper</t>
  </si>
  <si>
    <t>Imperial Navy Trooper</t>
  </si>
  <si>
    <t>Jawa Trader</t>
  </si>
  <si>
    <t>Krath Warrior</t>
  </si>
  <si>
    <t>Mandalorian Neo-Crusader Soldier</t>
  </si>
  <si>
    <t>Rebel Trooper</t>
  </si>
  <si>
    <t>Rebel Vanguard</t>
  </si>
  <si>
    <t>Reinforced keel, boarding</t>
  </si>
  <si>
    <t>ram &amp; dock immediately</t>
  </si>
  <si>
    <t>Security bracing</t>
  </si>
  <si>
    <t>if attack exceeds Ref &amp; Fort Def target takes 1d6 dam at start of its next turn</t>
  </si>
  <si>
    <t>Blaster carbine, double-barreled</t>
  </si>
  <si>
    <t>Dart launcher, concealed</t>
  </si>
  <si>
    <t>Blaster pistol, snap shot</t>
  </si>
  <si>
    <t>Blaster pistol, bluebolt</t>
  </si>
  <si>
    <t>Blaster carbine, hunting</t>
  </si>
  <si>
    <t>Blaster carbine, sporting</t>
  </si>
  <si>
    <t>Razor Bug</t>
  </si>
  <si>
    <t>Blaster rifle, heavy assault</t>
  </si>
  <si>
    <t>switch to double barrel as swif</t>
  </si>
  <si>
    <t>crit uses d10 for dam</t>
  </si>
  <si>
    <t>stun up to 8 sq, takes 1 extra shot</t>
  </si>
  <si>
    <t>+5 to Stealth to conceal</t>
  </si>
  <si>
    <t>crit uses d12 for dam</t>
  </si>
  <si>
    <t>range for Simple weapon not Thrown</t>
  </si>
  <si>
    <t>range for Simple weapon not Thrown, stun can be used at point blank or short range</t>
  </si>
  <si>
    <t>Comlink, hands-free</t>
  </si>
  <si>
    <t>Spy bug</t>
  </si>
  <si>
    <t>Biotech tool kit</t>
  </si>
  <si>
    <t>Bio-implant, Body spikes</t>
  </si>
  <si>
    <t>Bio-implant, Cosmetic enhancements</t>
  </si>
  <si>
    <t>Bio-implant, Enhanced vision</t>
  </si>
  <si>
    <t>Bio-implant, Natural armor</t>
  </si>
  <si>
    <t>Blaster rifle, ARC-9965</t>
  </si>
  <si>
    <t>4d12</t>
  </si>
  <si>
    <t>autofire consumes 10 shots</t>
  </si>
  <si>
    <t>braced with 2 swif and considered Large</t>
  </si>
  <si>
    <t>Imperial Knight armor</t>
  </si>
  <si>
    <t>Clone Fighter Pilot</t>
  </si>
  <si>
    <t>Galactic Marine</t>
  </si>
  <si>
    <t>Merumeru</t>
  </si>
  <si>
    <t>Trandoshan Bounty Hunter</t>
  </si>
  <si>
    <t>Boba Fett (Episode III)</t>
  </si>
  <si>
    <t>Clone Shadow Trooper</t>
  </si>
  <si>
    <t>Clone Commando</t>
  </si>
  <si>
    <t>Clone Trooper Battalion</t>
  </si>
  <si>
    <t>Nahdar Vebb</t>
  </si>
  <si>
    <t>Jedi Healer</t>
  </si>
  <si>
    <t>Jedi Instructor</t>
  </si>
  <si>
    <t>Sly Moore</t>
  </si>
  <si>
    <t>Ziro the Hutt</t>
  </si>
  <si>
    <t>ARC Trooper Alpha-17</t>
  </si>
  <si>
    <t>Delta- 7 Aethersprite Interceptor</t>
  </si>
  <si>
    <t>Delta- 7 Aethersprite, High-Maneuver variant</t>
  </si>
  <si>
    <t>Delta- 7 Aethersprite, High-Speed variant</t>
  </si>
  <si>
    <t>Republic Sienar</t>
  </si>
  <si>
    <t>Republic Fleet Systems</t>
  </si>
  <si>
    <t>Alliance Underground</t>
  </si>
  <si>
    <t>GW</t>
  </si>
  <si>
    <t>Darkstick</t>
  </si>
  <si>
    <t>Shock stick</t>
  </si>
  <si>
    <t>Static pike</t>
  </si>
  <si>
    <t>Vibrolance</t>
  </si>
  <si>
    <t>Entrenching tool</t>
  </si>
  <si>
    <t>Fire blade</t>
  </si>
  <si>
    <t>Shockboxing gloves</t>
  </si>
  <si>
    <t>Energy and piercing</t>
  </si>
  <si>
    <t>Unarmed, Small character</t>
  </si>
  <si>
    <t>Unarmed, Medium character</t>
  </si>
  <si>
    <t>1d3</t>
  </si>
  <si>
    <t>if wielding multiple can be considered wielding one for 2d8 dam, if thrown and over Ref Def by 5 returns to hand immediately</t>
  </si>
  <si>
    <t>-2 atk</t>
  </si>
  <si>
    <t>ignores DR of unattended objects</t>
  </si>
  <si>
    <t>can be mounted as a bayonet &amp; not necessary to have AM feat</t>
  </si>
  <si>
    <t>set to stun as swif</t>
  </si>
  <si>
    <t>can be thrown like a spear</t>
  </si>
  <si>
    <t>cannot be thrown</t>
  </si>
  <si>
    <t>Flame Cannon</t>
  </si>
  <si>
    <t>Mortar launcher</t>
  </si>
  <si>
    <t>Blaster cannon, rotary</t>
  </si>
  <si>
    <t>Tactical tractor beam</t>
  </si>
  <si>
    <t>Blaster pistol, sidearm</t>
  </si>
  <si>
    <t>Ascension gun</t>
  </si>
  <si>
    <t>Blaster rifle, variable</t>
  </si>
  <si>
    <t>Scatter gun</t>
  </si>
  <si>
    <t>Interchangeable WS</t>
  </si>
  <si>
    <t>Interchangeable WS, Sniper</t>
  </si>
  <si>
    <t>Interchangeable WS, Anti-armor</t>
  </si>
  <si>
    <t>Interchangeable WS, Anti-ammo</t>
  </si>
  <si>
    <t>Blaster rifle, heavy variable</t>
  </si>
  <si>
    <t>Crossbow, repeating</t>
  </si>
  <si>
    <t>Targeting laser</t>
  </si>
  <si>
    <t>Grenade, radiation</t>
  </si>
  <si>
    <t>Grenade, smoke</t>
  </si>
  <si>
    <t>3d6*</t>
  </si>
  <si>
    <t>3d4*</t>
  </si>
  <si>
    <t>3d8/2d8</t>
  </si>
  <si>
    <t>3d8*</t>
  </si>
  <si>
    <t>S,A</t>
  </si>
  <si>
    <t>swif to switch modes, spd 12 sq up as vertical tether or zipline, lift 720 kg, in ascension mode range is 30sq, -5 Stealth to conceal, 2 uses of synthrope</t>
  </si>
  <si>
    <t>must reset trigger as swif if use Rapid Shot</t>
  </si>
  <si>
    <t>3d6 dam x5 shots, 3d8 dam x10 shots</t>
  </si>
  <si>
    <t>Blaster pistol, hold-out</t>
  </si>
  <si>
    <t>Blaster pistol</t>
  </si>
  <si>
    <t>Blaster pistol, sporting</t>
  </si>
  <si>
    <t>Ion pistol</t>
  </si>
  <si>
    <t>Slugthrower pistol</t>
  </si>
  <si>
    <t>Blaster pistol, heavy</t>
  </si>
  <si>
    <t>Blaster carbine</t>
  </si>
  <si>
    <t>Blaster rifle</t>
  </si>
  <si>
    <t>Blaster rifle, sporting</t>
  </si>
  <si>
    <t>Ion rifle</t>
  </si>
  <si>
    <t>Slugthrower rifle</t>
  </si>
  <si>
    <t>Blaster rifle, heavy</t>
  </si>
  <si>
    <t>Energy ball</t>
  </si>
  <si>
    <t>Grenade, frag</t>
  </si>
  <si>
    <t>Grenade, ion</t>
  </si>
  <si>
    <t>Grenade, stun</t>
  </si>
  <si>
    <t>Thermal detonator</t>
  </si>
  <si>
    <t>Sling</t>
  </si>
  <si>
    <t>Bow</t>
  </si>
  <si>
    <t>Net</t>
  </si>
  <si>
    <t>3d6 ion</t>
  </si>
  <si>
    <t>3d12</t>
  </si>
  <si>
    <t>4d6 ion</t>
  </si>
  <si>
    <t>atk v. Fort Def, half dam on miss &amp; effects of Moderate exposure to radiation (CR 255-256)</t>
  </si>
  <si>
    <t>switch weapon types as stan</t>
  </si>
  <si>
    <t>includes targeting scope, -2 at unmodified PB</t>
  </si>
  <si>
    <t>grenade launcher w/3-sq burst &amp; treat as Heavy weapon</t>
  </si>
  <si>
    <t>Arc, cannot be used at PB, treat weapon as being 20sq in air for LOS &amp; cover, shells identical to grenades</t>
  </si>
  <si>
    <t>can target a 2x4 area, if not braced additional -5 atk with normal penalties</t>
  </si>
  <si>
    <t>3d8 dam PB, 2d8 Short, none @ M or L range, shells weigh 0.1kg</t>
  </si>
  <si>
    <t>GI</t>
  </si>
  <si>
    <t>Duros Officials</t>
  </si>
  <si>
    <t>Leo the Rat: "All" column in Talents</t>
  </si>
  <si>
    <t xml:space="preserve">POINT BLANK </t>
  </si>
  <si>
    <t>SHORT</t>
  </si>
  <si>
    <t>MEDIUM</t>
  </si>
  <si>
    <t>LONG</t>
  </si>
  <si>
    <t>Calculator</t>
  </si>
  <si>
    <t>Penalty</t>
  </si>
  <si>
    <t>-2</t>
  </si>
  <si>
    <t>-10</t>
  </si>
  <si>
    <t>Meter</t>
  </si>
  <si>
    <t>Feet</t>
  </si>
  <si>
    <t>Heavy weapons</t>
  </si>
  <si>
    <t>Square:</t>
  </si>
  <si>
    <t>Square</t>
  </si>
  <si>
    <t>Meter:</t>
  </si>
  <si>
    <t>Pistols</t>
  </si>
  <si>
    <t>Feet:</t>
  </si>
  <si>
    <t>Rifles</t>
  </si>
  <si>
    <t>Theese are d20 measurements.
Normally 1,5m = 4.92125 '</t>
  </si>
  <si>
    <t>Simple weapons</t>
  </si>
  <si>
    <t>Thrown weapons</t>
  </si>
  <si>
    <t>Field Gun</t>
  </si>
  <si>
    <t>Mortar</t>
  </si>
  <si>
    <t>2010-01-28
* Galaxy of Intrigue added
* Added links to GI
* Added an "All" column for Talents
* Added a "Teir" column for Talents
* Added a "Range" tab as requested</t>
  </si>
  <si>
    <t>Ultraviolet visor (Defel)</t>
  </si>
  <si>
    <t>Defel character begins play with this item at no cost</t>
  </si>
  <si>
    <t>DC 25 Use Computer to detect</t>
  </si>
  <si>
    <t>escape with Acrobatics DC 15 or Str DC 20, Weapon may not fire at medium or long range, ammo 1kg</t>
  </si>
  <si>
    <t>Flash Suppressor/Silencer</t>
  </si>
  <si>
    <t>+10 Fort Def v ingested poison, +5 Fort Def v inhaled poison, -1 down track per day worn</t>
  </si>
  <si>
    <t>+5 Deception to hide the earbud, range 50 km</t>
  </si>
  <si>
    <t>-10 Perception checks to spot the shooter, max range reduced 2 increments</t>
  </si>
  <si>
    <t>+5 Deception, about the communicator's appearance, 10 personae</t>
  </si>
  <si>
    <t>Bio-implant, Natural weapon</t>
  </si>
  <si>
    <t>Bio-implant, Poison filter</t>
  </si>
  <si>
    <t>Bio-implant, Replacement body part</t>
  </si>
  <si>
    <t>Diminutive, as holorecorder w/in 20sq for 24 hours, DC25 Mechanics to retrieve data</t>
  </si>
  <si>
    <t>Kuat Drive Yards</t>
  </si>
  <si>
    <t>Rothana Heavy Engineering</t>
  </si>
  <si>
    <t>Amalgamated Hyperdyne</t>
  </si>
  <si>
    <t>Corellian Engineering Corporation</t>
  </si>
  <si>
    <t>Incom</t>
  </si>
  <si>
    <t>Air permeable, immobilizes target, SR 15, 2 hours use from a power generator, 2m diameter</t>
  </si>
  <si>
    <t>+10 Perception to find listening devices, within 6 sq</t>
  </si>
  <si>
    <t>Ranged atk w/in 6sq for beacon w/1 km range &amp; 40 hour battery, -20 to Perception to notice, Fine size, Use Comp DC10 to track</t>
  </si>
  <si>
    <t>for 100 species one square range, can be disguised as bracelet, etc for +100 credits</t>
  </si>
  <si>
    <t>after one round, +5 bonus to Perception to sense Deception v. 1 species at a time</t>
  </si>
  <si>
    <t xml:space="preserve">Scrambles all audio, video, holographic surveillance, DC 30 Use Computer/Perception </t>
  </si>
  <si>
    <t>Break item into 2/4 component pieces based on size, full rnd to assemble</t>
  </si>
  <si>
    <t>+5 Stealth, can move at half speed for an additional +5 (for 1 hour), reroll Stealth 1/enc, 2 uses</t>
  </si>
  <si>
    <t>PTV-2100 Incarcerator</t>
  </si>
  <si>
    <t>Prowler-class Reconnaissance Vessel</t>
  </si>
  <si>
    <t>Ferret-class Reconnaissance Vessel</t>
  </si>
  <si>
    <t>A-24 Sleuth, Modified</t>
  </si>
  <si>
    <t>+4 Stealth, can move at half speed for an additional +4 (for 3 hours), reroll Stealth 1/enc, 4 uses</t>
  </si>
  <si>
    <t>MRD-39B Assassin Droid</t>
  </si>
  <si>
    <t>ore (Madilon), Radioactive compounds</t>
  </si>
  <si>
    <t>Unique hazards both for Starships and for the force</t>
  </si>
  <si>
    <t>Fringe (Smuggler)</t>
  </si>
  <si>
    <t>Tevlun</t>
  </si>
  <si>
    <t>Finvarra</t>
  </si>
  <si>
    <t>Nyriaanan</t>
  </si>
  <si>
    <t>Corporate Sector Assassin</t>
  </si>
  <si>
    <t>Malvina Clan Scout</t>
  </si>
  <si>
    <t>Yrssk</t>
  </si>
  <si>
    <t>Sith Descendant</t>
  </si>
  <si>
    <t>Corporate Sector Mine Guard</t>
  </si>
  <si>
    <t>Corporate Sector Miner</t>
  </si>
  <si>
    <t>Deluge Facility Guard</t>
  </si>
  <si>
    <t>Deluge Facility Technician</t>
  </si>
  <si>
    <t>Corporate Sector Commando</t>
  </si>
  <si>
    <t>Majestic Moose: Galaxy of Intrigue (the Savior!)</t>
  </si>
  <si>
    <t>B2 Series Heavy Super Battle Droid Squad</t>
  </si>
  <si>
    <t>B2 Series Super Battle Droid Commander</t>
  </si>
  <si>
    <t>B4J4 Security Droid</t>
  </si>
  <si>
    <t>Transponder, disguised (1)</t>
  </si>
  <si>
    <t>Transponder, disguised (2)</t>
  </si>
  <si>
    <t>Transponder, disguised (3)</t>
  </si>
  <si>
    <t>Lightsaber, crossguard</t>
  </si>
  <si>
    <t>3d8 dam x10 shots, 3d10 dam x 20 shots, swif to switch modes, spd 12 sq up as vertical tether or zipline, lift 720 kg, in ascension mode range is 30sq, -5 Stealth to conceal, 2 uses of synthrope</t>
  </si>
  <si>
    <t>cone 12sq long x 8sq wide, half dam on miss, full-round to reload, tanks weigh 20kg</t>
  </si>
  <si>
    <t>Abilities (strength etc) - Feats that is specifically useful for someone with a high ability.
Attack types - Melee, armed, unarmed, ranged, grenade, fired, thrown.
Combat moves - Aid fire, Attack of Opportunity, Autofire, Grapple, Pin, Rage, Second Wind
Defenses - Feats that boosts fortitude, reflex and Will Defenses.
"Defensive" – Feats that help you to avoid attacks or otherwise keep you in fighting condition.
Force – Feats limited to Force-sensitive individuals.
Mobility – Feats that allow you to better traverse the battlefield.
"Offensive" – Any feat that better enables you to bring harm to your enemies
Skills (deception etc) – Feats that augment your skills or require skill checks to use.
Species (twi'lek etc) – Feats exclusive to certain races (including droids &amp; shapeshifter).
Starship - Feats useful in a starship.
Team – See Galaxy at War for details on Team feats. All Team feats are also Skill and Support feats.
Support – Any feat that benefits your allies rather than you.
Vehicle – Feats limited to mounted/vehicular combat (and sometimes just starship combat).</t>
  </si>
  <si>
    <t>Ranged energy weapon: Energy &amp; Fire DMG. 
&gt;1 shot in 1 round overheats weap 1 round
Armor: x2 Fort Def vs cold and nullifies Fort Def vs heat</t>
  </si>
  <si>
    <t>Year</t>
  </si>
  <si>
    <t>Gravity</t>
  </si>
  <si>
    <t>Moons</t>
  </si>
  <si>
    <t>St</t>
  </si>
  <si>
    <t>1 loc</t>
  </si>
  <si>
    <t>368 loc</t>
  </si>
  <si>
    <t>420 loc</t>
  </si>
  <si>
    <t>402 loc</t>
  </si>
  <si>
    <t>380 loc</t>
  </si>
  <si>
    <t>413 loc</t>
  </si>
  <si>
    <t>381 loc</t>
  </si>
  <si>
    <t>398 loc</t>
  </si>
  <si>
    <t>312 loc</t>
  </si>
  <si>
    <t>419 loc</t>
  </si>
  <si>
    <t>305 loc</t>
  </si>
  <si>
    <t>263 loc</t>
  </si>
  <si>
    <t>304 loc</t>
  </si>
  <si>
    <t>371 loc</t>
  </si>
  <si>
    <t>278 loc</t>
  </si>
  <si>
    <t>369 loc</t>
  </si>
  <si>
    <t>256 loc</t>
  </si>
  <si>
    <t>206 loc</t>
  </si>
  <si>
    <t>481 loc</t>
  </si>
  <si>
    <t>378 loc</t>
  </si>
  <si>
    <t>463 loc</t>
  </si>
  <si>
    <t>324 loc</t>
  </si>
  <si>
    <t>201 loc</t>
  </si>
  <si>
    <t>412 loc</t>
  </si>
  <si>
    <t>349 loc</t>
  </si>
  <si>
    <t>590 loc</t>
  </si>
  <si>
    <t>274 loc</t>
  </si>
  <si>
    <t>384 loc</t>
  </si>
  <si>
    <t>298 loc</t>
  </si>
  <si>
    <t>184 loc</t>
  </si>
  <si>
    <t>351 loc</t>
  </si>
  <si>
    <t>388 loc</t>
  </si>
  <si>
    <t>244 loc</t>
  </si>
  <si>
    <t>DC25 to hide, range 100km, DC 24 Mechanics to change signal &amp; fail by 5 activates</t>
  </si>
  <si>
    <t>Fine size, Ref Def 15 + range, Redirect attack at -10 to hit + additional range, DC30 to identify</t>
  </si>
  <si>
    <t>390 loc</t>
  </si>
  <si>
    <t>401 loc</t>
  </si>
  <si>
    <t>5547 loc</t>
  </si>
  <si>
    <t>Baas-class Space Station</t>
  </si>
  <si>
    <t>UR</t>
  </si>
  <si>
    <t>Electropole</t>
  </si>
  <si>
    <t>Blastsword</t>
  </si>
  <si>
    <t>Vibro-saw</t>
  </si>
  <si>
    <t>Contact stunner</t>
  </si>
  <si>
    <t>Survival knife</t>
  </si>
  <si>
    <t>Bludgeoning &amp; Energy</t>
  </si>
  <si>
    <t>Squib tensor rifle</t>
  </si>
  <si>
    <t>Verpine shatter gun</t>
  </si>
  <si>
    <t>Black-powder pistol</t>
  </si>
  <si>
    <t>Stun pistol</t>
  </si>
  <si>
    <t>Slugthrower pistol, heavy</t>
  </si>
  <si>
    <t>Blaster rifle, targeting</t>
  </si>
  <si>
    <t>Concussion rifle</t>
  </si>
  <si>
    <t>Crossbow</t>
  </si>
  <si>
    <t>Magna caster</t>
  </si>
  <si>
    <t>Antidote synthesizer</t>
  </si>
  <si>
    <t>Climbing harness</t>
  </si>
  <si>
    <t>Emergency vacuum seal</t>
  </si>
  <si>
    <t>Fire paste</t>
  </si>
  <si>
    <t>Fire rod</t>
  </si>
  <si>
    <t>Hypoinjector wristband</t>
  </si>
  <si>
    <t>Microlab</t>
  </si>
  <si>
    <t>Multitool, personal</t>
  </si>
  <si>
    <t>Translator, personal</t>
  </si>
  <si>
    <t>Plastent</t>
  </si>
  <si>
    <t>Portable beacon</t>
  </si>
  <si>
    <t>Repulsor boots</t>
  </si>
  <si>
    <t>Repulsor hitch</t>
  </si>
  <si>
    <t>Saddle, riding</t>
  </si>
  <si>
    <t>Saddle, war</t>
  </si>
  <si>
    <t>Shipsuit</t>
  </si>
  <si>
    <t>Signal wand</t>
  </si>
  <si>
    <t>Sonar mapper</t>
  </si>
  <si>
    <t>Subsonic field emitter</t>
  </si>
  <si>
    <t>Water extractor</t>
  </si>
  <si>
    <t>AS23 Aerial Survey Droid</t>
  </si>
  <si>
    <t>DSH-3 Probe Droid</t>
  </si>
  <si>
    <t>F1 Exploration Droid</t>
  </si>
  <si>
    <t>MULE Droid</t>
  </si>
  <si>
    <t>Wanderer Scout Surveyor Droid</t>
  </si>
  <si>
    <t>WED-20 Treadwell</t>
  </si>
  <si>
    <t>48 Roller Wheel Bike</t>
  </si>
  <si>
    <t>Aerosled</t>
  </si>
  <si>
    <t>All-Terrain Roller</t>
  </si>
  <si>
    <t>Compact Assault Vehicle/Wheeled PX-10</t>
  </si>
  <si>
    <t>Groundcar</t>
  </si>
  <si>
    <t>Landmaster</t>
  </si>
  <si>
    <t>Land Crawler</t>
  </si>
  <si>
    <t>Mobile Recon/Research Vehicle</t>
  </si>
  <si>
    <t>Nightfalcon Speeder Bike</t>
  </si>
  <si>
    <t>SRV-1 Scout and Retrieval Vehicle</t>
  </si>
  <si>
    <t>Deep-X Explorer</t>
  </si>
  <si>
    <t>Drexl-class Starfighter</t>
  </si>
  <si>
    <t>Jumpmaster 5000 Scout Ship</t>
  </si>
  <si>
    <t>Mu-2 Shuttle</t>
  </si>
  <si>
    <t>Preybird-class Starfighter</t>
  </si>
  <si>
    <t>SCT Scout Craft</t>
  </si>
  <si>
    <t>SkyBlind Recon Ship</t>
  </si>
  <si>
    <t>MRX-BR Pacifier Combat/Contact Vessel</t>
  </si>
  <si>
    <t>SkyBlind Landing Sphere</t>
  </si>
  <si>
    <t>+10 equipment to conceal items, Deception to disguise; situational bonuses against; energy for 20 rounds</t>
  </si>
  <si>
    <t>+5 to Perception to eavesdrop or hear distant or ambient noises.</t>
  </si>
  <si>
    <t>take no penalty on Persuasion to change attitude of unfriendly or indifferent w/in 6 sq</t>
  </si>
  <si>
    <t>Ceremonial gloves, small</t>
  </si>
  <si>
    <t>Blessed Toxmalb</t>
  </si>
  <si>
    <t>Sorcerer of Rhand</t>
  </si>
  <si>
    <t>Surfeik Cruiser</t>
  </si>
  <si>
    <t>Vagaari Infiltrator</t>
  </si>
  <si>
    <t>Vagaari</t>
  </si>
  <si>
    <t>244 Core</t>
  </si>
  <si>
    <t>Hvy</t>
  </si>
  <si>
    <t>2,3</t>
  </si>
  <si>
    <t>Relaali Zone One</t>
  </si>
  <si>
    <t>Precious metals, raw ore</t>
  </si>
  <si>
    <t>Altiria/Anarris</t>
  </si>
  <si>
    <t>Durace</t>
  </si>
  <si>
    <t>Giaca</t>
  </si>
  <si>
    <t>Brintak</t>
  </si>
  <si>
    <t>Iol</t>
  </si>
  <si>
    <t>Veroleem</t>
  </si>
  <si>
    <t>Volik</t>
  </si>
  <si>
    <t>Reyko</t>
  </si>
  <si>
    <t>Wind Skiff</t>
  </si>
  <si>
    <t>Dilta</t>
  </si>
  <si>
    <t>Anarrian</t>
  </si>
  <si>
    <t>Vindinax</t>
  </si>
  <si>
    <t>Master Cult Adept</t>
  </si>
  <si>
    <t>Cult Acolytes</t>
  </si>
  <si>
    <t>O'reenian Military Supervisor</t>
  </si>
  <si>
    <t>O'reenian</t>
  </si>
  <si>
    <t>Verinos</t>
  </si>
  <si>
    <t>Verinos' thugs</t>
  </si>
  <si>
    <t>choose</t>
  </si>
  <si>
    <t>Eeook Protector VI Patrol Speeder</t>
  </si>
  <si>
    <t>Eeook Security Agent</t>
  </si>
  <si>
    <t>near-Human</t>
  </si>
  <si>
    <t>Avka Young</t>
  </si>
  <si>
    <t>Avka Mother</t>
  </si>
  <si>
    <t>Sando</t>
  </si>
  <si>
    <t>Sando's Boys</t>
  </si>
  <si>
    <t>Sando's Hired Blasters squad</t>
  </si>
  <si>
    <t>Royal Fortune Light Clipper</t>
  </si>
  <si>
    <t>Tarasin</t>
  </si>
  <si>
    <t>Other</t>
  </si>
  <si>
    <t>Alpheridian</t>
  </si>
  <si>
    <t>Khil</t>
  </si>
  <si>
    <t>Lutrillian</t>
  </si>
  <si>
    <t>Neimodians</t>
  </si>
  <si>
    <t>91% Duros &amp; 9% other in Orbital Cities</t>
  </si>
  <si>
    <t>95/4</t>
  </si>
  <si>
    <t>Gossam</t>
  </si>
  <si>
    <t>53/45</t>
  </si>
  <si>
    <t>1*</t>
  </si>
  <si>
    <t>Kissai</t>
  </si>
  <si>
    <t>Massai</t>
  </si>
  <si>
    <t>Gran</t>
  </si>
  <si>
    <t>39/60</t>
  </si>
  <si>
    <t>Evocii</t>
  </si>
  <si>
    <t>Ruusanians</t>
  </si>
  <si>
    <t>Human, Selonian, Drall, Selkath, Nikto, Gran, Rodian, Ithorian, Gamorrean, Twi'lek, Aqualish</t>
  </si>
  <si>
    <t>Thriving Season: 84% Vratix, 12% Human, 4% other Imperial: 72% Vratix, 28% Human</t>
  </si>
  <si>
    <t>70/30</t>
  </si>
  <si>
    <t>Ferroan</t>
  </si>
  <si>
    <t>Langhesi</t>
  </si>
  <si>
    <t>Droids</t>
  </si>
  <si>
    <t>5/5</t>
  </si>
  <si>
    <t>Crusader-class Corvette</t>
  </si>
  <si>
    <t>Dreadnaught-class Heavy Cruiser</t>
  </si>
  <si>
    <t>Dreadnaught, Archaic</t>
  </si>
  <si>
    <t>Hapan Battle Dragon</t>
  </si>
  <si>
    <t>activate/deactivate with swif</t>
  </si>
  <si>
    <t>-5 Deception</t>
  </si>
  <si>
    <t>-10 Deception</t>
  </si>
  <si>
    <t>Transponder, IFF</t>
  </si>
  <si>
    <t>can affect opp see p.53</t>
  </si>
  <si>
    <t>Transponder, masked</t>
  </si>
  <si>
    <t>Workshop</t>
  </si>
  <si>
    <t>232 loc</t>
  </si>
  <si>
    <t>296 loc</t>
  </si>
  <si>
    <t>375 loc</t>
  </si>
  <si>
    <t>272 loc</t>
  </si>
  <si>
    <t>231 loc</t>
  </si>
  <si>
    <t>4818 loc</t>
  </si>
  <si>
    <t>335 loc</t>
  </si>
  <si>
    <t>780 loc</t>
  </si>
  <si>
    <t>450 loc</t>
  </si>
  <si>
    <t>277 loc</t>
  </si>
  <si>
    <t>347 loc</t>
  </si>
  <si>
    <t>405 loc</t>
  </si>
  <si>
    <t>259 loc</t>
  </si>
  <si>
    <t>426 loc</t>
  </si>
  <si>
    <t>1776 loc</t>
  </si>
  <si>
    <t>370 loc</t>
  </si>
  <si>
    <t>271 loc</t>
  </si>
  <si>
    <t>422 loc</t>
  </si>
  <si>
    <t>303 loc</t>
  </si>
  <si>
    <t>417 loc</t>
  </si>
  <si>
    <t>314 loc</t>
  </si>
  <si>
    <t>374 loc</t>
  </si>
  <si>
    <t>363 loc</t>
  </si>
  <si>
    <t>318 loc</t>
  </si>
  <si>
    <t>462 loc</t>
  </si>
  <si>
    <t>*/St</t>
  </si>
  <si>
    <t>391 loc</t>
  </si>
  <si>
    <t>286 loc</t>
  </si>
  <si>
    <t>316 loc</t>
  </si>
  <si>
    <t>348 loc</t>
  </si>
  <si>
    <t>326 loc</t>
  </si>
  <si>
    <t>295 loc</t>
  </si>
  <si>
    <t>309 loc</t>
  </si>
  <si>
    <t>7241 loc</t>
  </si>
  <si>
    <t>rules on page 174 core book</t>
  </si>
  <si>
    <t>Turbolaser, light</t>
  </si>
  <si>
    <t>3d10x5</t>
  </si>
  <si>
    <t>Turbolaser, medium</t>
  </si>
  <si>
    <t>5d10x5</t>
  </si>
  <si>
    <t>Turbolaser, heavy</t>
  </si>
  <si>
    <t>7d10x5</t>
  </si>
  <si>
    <t>Add Emplacement</t>
  </si>
  <si>
    <t>Starship Designer</t>
  </si>
  <si>
    <t>+1 EP</t>
  </si>
  <si>
    <t>Enhanced Dexterity</t>
  </si>
  <si>
    <t>Tech Specialist</t>
  </si>
  <si>
    <t>+10% cost</t>
  </si>
  <si>
    <t>1 day/1000</t>
  </si>
  <si>
    <t>Dex +2</t>
  </si>
  <si>
    <t>Improve Hull</t>
  </si>
  <si>
    <t>hp = 1/2 Str round to nearest 10</t>
  </si>
  <si>
    <t>Improve Hyperdrive</t>
  </si>
  <si>
    <t>by 1 step</t>
  </si>
  <si>
    <t>Improve Shields</t>
  </si>
  <si>
    <t>SR5</t>
  </si>
  <si>
    <t>Improve Weapons</t>
  </si>
  <si>
    <t>+1 Atk</t>
  </si>
  <si>
    <t>Improved Accuracy</t>
  </si>
  <si>
    <t>Improved Damage</t>
  </si>
  <si>
    <t>+2 Dam</t>
  </si>
  <si>
    <t>Improved Shields</t>
  </si>
  <si>
    <t>Improved Speed</t>
  </si>
  <si>
    <t>+25% (min 1)</t>
  </si>
  <si>
    <t>Selective Fire</t>
  </si>
  <si>
    <t>auto or single fire</t>
  </si>
  <si>
    <t>Stealth to hide w/out cover</t>
  </si>
  <si>
    <t>Sensor decoy</t>
  </si>
  <si>
    <t>3 decoys, DC25 to determine</t>
  </si>
  <si>
    <t>Sensor decoy replacement</t>
  </si>
  <si>
    <t>Saul Karath, Admiral</t>
  </si>
  <si>
    <t>Togruta</t>
  </si>
  <si>
    <t>Near-Human</t>
  </si>
  <si>
    <t>Balosar</t>
  </si>
  <si>
    <t>Clone (Human)</t>
  </si>
  <si>
    <t>Ubese</t>
  </si>
  <si>
    <t>Advozse</t>
  </si>
  <si>
    <t>Argyus, Captain</t>
  </si>
  <si>
    <t>Jaius Yorub, Captain</t>
  </si>
  <si>
    <t>Ozzik Sturn, Captain</t>
  </si>
  <si>
    <t>Panaka, Captain</t>
  </si>
  <si>
    <t>Dallan Morvis, Captain</t>
  </si>
  <si>
    <t>Typho, Captain</t>
  </si>
  <si>
    <t>Carth Onasi, Commander (Jedi Civil War)</t>
  </si>
  <si>
    <t>Gilad Pellaeon, Captain</t>
  </si>
  <si>
    <t>Wilhuff Tarkin, Grand Moff</t>
  </si>
  <si>
    <t>Jan Dodonna, Captain</t>
  </si>
  <si>
    <t>Juno Eclipse, Captain</t>
  </si>
  <si>
    <t>Juno Eclipse, Captain (as of the Battle of Callos)</t>
  </si>
  <si>
    <t>shield is DR5 20hp break DC25</t>
  </si>
  <si>
    <t>Ground unit (Human)</t>
  </si>
  <si>
    <t>Cody, CC-2224, Clone Commander</t>
  </si>
  <si>
    <t>Jhoram Bey, Commander</t>
  </si>
  <si>
    <t>Rex, Commander</t>
  </si>
  <si>
    <t>Crix Madine, Commander</t>
  </si>
  <si>
    <t>Cyborg (Human)</t>
  </si>
  <si>
    <t>Devaronian</t>
  </si>
  <si>
    <t>Zeltron</t>
  </si>
  <si>
    <t>Chistori</t>
  </si>
  <si>
    <t>Devaronian Drifter</t>
  </si>
  <si>
    <t>Nen-Carvon</t>
  </si>
  <si>
    <t>R-2000 Raptor Speeder Bike (mod)</t>
  </si>
  <si>
    <t>Star Seeder-class Colony Ship</t>
  </si>
  <si>
    <t>Vaya-class Scout Ship</t>
  </si>
  <si>
    <t>Aiwha</t>
  </si>
  <si>
    <t>Bantha</t>
  </si>
  <si>
    <t>Eopie</t>
  </si>
  <si>
    <t>Fenwolf</t>
  </si>
  <si>
    <t>Kaadu</t>
  </si>
  <si>
    <t>Kalak</t>
  </si>
  <si>
    <t>Maru</t>
  </si>
  <si>
    <t>Orray</t>
  </si>
  <si>
    <t>Rakazzak Beast</t>
  </si>
  <si>
    <t>Rockhopper</t>
  </si>
  <si>
    <t>Ukian Torbull</t>
  </si>
  <si>
    <t>Ycaqt</t>
  </si>
  <si>
    <t>Dark Wolf</t>
  </si>
  <si>
    <t>Saber Cat</t>
  </si>
  <si>
    <t>Strill</t>
  </si>
  <si>
    <t>Ness, Captain</t>
  </si>
  <si>
    <t>Ebruchi</t>
  </si>
  <si>
    <t>Shrapnel pistol</t>
  </si>
  <si>
    <t>Lorgrombo</t>
  </si>
  <si>
    <t>Lugbraa</t>
  </si>
  <si>
    <t>Mnggal-Mnggal</t>
  </si>
  <si>
    <t>Mnggal-Mnggal Zombie</t>
  </si>
  <si>
    <t>M*</t>
  </si>
  <si>
    <t>Elder Ruthic</t>
  </si>
  <si>
    <t>Ceremonial gloves, medium</t>
  </si>
  <si>
    <t>Raddaugh Gnasp Fluttercraft (Ornithopter)</t>
  </si>
  <si>
    <t>YX-1980 space transport</t>
  </si>
  <si>
    <t>Providence-class carrier/destroyer (in co-op with Pammant Docks)</t>
  </si>
  <si>
    <t>Twilight incorporates</t>
  </si>
  <si>
    <t>Kuat Systems Engineering</t>
  </si>
  <si>
    <t>Virago, The</t>
  </si>
  <si>
    <t>Roche</t>
  </si>
  <si>
    <t>Industrial Automaton</t>
  </si>
  <si>
    <t>Clone Shocktrooper</t>
  </si>
  <si>
    <t>EduCorps Worker</t>
  </si>
  <si>
    <t>Jedi Service Corps</t>
  </si>
  <si>
    <t>Geonosian Warrior</t>
  </si>
  <si>
    <t>MedCorps Worker</t>
  </si>
  <si>
    <t>AgriCorps Worker</t>
  </si>
  <si>
    <t>Clone Scout Trooper</t>
  </si>
  <si>
    <t>Clone Subtrooper</t>
  </si>
  <si>
    <t>ExplorerCorps</t>
  </si>
  <si>
    <t>Clone Naval Officer</t>
  </si>
  <si>
    <t>Geonosian Elite Warrior</t>
  </si>
  <si>
    <t>Ahsoka Tano</t>
  </si>
  <si>
    <t>Jedi</t>
  </si>
  <si>
    <t>Clone Jet Trooper</t>
  </si>
  <si>
    <t>Clone Pilot</t>
  </si>
  <si>
    <t>ShaShore-class Frigate</t>
  </si>
  <si>
    <t>Scythe-class Battle Cruiser</t>
  </si>
  <si>
    <t>choose +1 atk, +1 all defenses or +2 Pilot checks</t>
  </si>
  <si>
    <t>enemy starships -2 Ref Def &amp; DR -5</t>
  </si>
  <si>
    <t>Indomitable</t>
  </si>
  <si>
    <t>Tri-Scythe-class Battle Cruiser</t>
  </si>
  <si>
    <t>allied ships +1 atk &amp; +4 dam</t>
  </si>
  <si>
    <t>Golan VIII Space Defense Platform</t>
  </si>
  <si>
    <t>any space transport or capital ship that enters the squares immediately ends its movement</t>
  </si>
  <si>
    <t>Imperious-class Star Destroyer</t>
  </si>
  <si>
    <t>1/turn when an ally within area scores a hit the starship gains 20 bonus hit points</t>
  </si>
  <si>
    <t>Kybuck Speeder Bike</t>
  </si>
  <si>
    <t>Quickfire Speeder Bike</t>
  </si>
  <si>
    <t>Model 67 Shrieker Speeder Bike</t>
  </si>
  <si>
    <t>GPE-3300 Twin Engine Airspeeder</t>
  </si>
  <si>
    <t>Veltiss-2 Airspeeder</t>
  </si>
  <si>
    <t>BB-2 Starfire Fighter-Bomber</t>
  </si>
  <si>
    <t>CF9 Crossfire Starfighter</t>
  </si>
  <si>
    <t>I4 Ionizer Starfighter</t>
  </si>
  <si>
    <t>Jumpstar HPF Starfighter</t>
  </si>
  <si>
    <t>RC-2 Twilight Scoutship</t>
  </si>
  <si>
    <t>Crix-class Diplomatic Courier Shuttle</t>
  </si>
  <si>
    <t>Crix-class Assault Shuttle</t>
  </si>
  <si>
    <t>Spinward-class Tender</t>
  </si>
  <si>
    <t>Fury-class Starfighter</t>
  </si>
  <si>
    <t>+2 Mechanics &amp; Use Computer</t>
  </si>
  <si>
    <t>Autoblaster</t>
  </si>
  <si>
    <t>Blaster cannon, light</t>
  </si>
  <si>
    <t>3d10x2</t>
  </si>
  <si>
    <t>Blaster cannon, medium</t>
  </si>
  <si>
    <t>Blaster cannon, heavy</t>
  </si>
  <si>
    <t>5d10x2</t>
  </si>
  <si>
    <t>Cannon, double</t>
  </si>
  <si>
    <t>x3</t>
  </si>
  <si>
    <t>+1d10</t>
  </si>
  <si>
    <t>can be autofire</t>
  </si>
  <si>
    <t>Cannon, quad</t>
  </si>
  <si>
    <t>+2d10</t>
  </si>
  <si>
    <t>Space mine, advanced</t>
  </si>
  <si>
    <t>Atk +10, Stealth +5</t>
  </si>
  <si>
    <t>Space mine, heavy</t>
  </si>
  <si>
    <t>6d10x5</t>
  </si>
  <si>
    <t>Space mine launcher</t>
  </si>
  <si>
    <t>capacity 6, add +25% ea to 12 max</t>
  </si>
  <si>
    <t>Space mine launcher, heavy</t>
  </si>
  <si>
    <t>Tractor beam</t>
  </si>
  <si>
    <t>J-1 Shuttle</t>
  </si>
  <si>
    <t>MC-24A Light Shuttle</t>
  </si>
  <si>
    <t>YX-1980 Space Transport</t>
  </si>
  <si>
    <t>YZ-2500 Heavy Transport</t>
  </si>
  <si>
    <t>S-100 Stinger-class Starfighter</t>
  </si>
  <si>
    <t>Star Saber XC-01</t>
  </si>
  <si>
    <t>578-R Space Transport</t>
  </si>
  <si>
    <t>G-Type Light Shuttle</t>
  </si>
  <si>
    <t>Lethisk-class Armed Freighter</t>
  </si>
  <si>
    <t>glow = a fusion lantern</t>
  </si>
  <si>
    <t>+2 atk v. armor with Ref Def bonus</t>
  </si>
  <si>
    <t>Rare, Cerea</t>
  </si>
  <si>
    <t>Rare, Hurikane</t>
  </si>
  <si>
    <t>Rare, Tatooine</t>
  </si>
  <si>
    <t>Rare, Ilum</t>
  </si>
  <si>
    <t>Rare, Yavin</t>
  </si>
  <si>
    <t>Mercenary Heavy Infantry</t>
  </si>
  <si>
    <t>Mystic</t>
  </si>
  <si>
    <t>Outlaw Tech</t>
  </si>
  <si>
    <t>Rebel Commando Strike Leader</t>
  </si>
  <si>
    <t>Sith Student</t>
  </si>
  <si>
    <t>Assassin</t>
  </si>
  <si>
    <t>Clone Trooper Commander</t>
  </si>
  <si>
    <t>Coruscant Guard</t>
  </si>
  <si>
    <t>Gray Jedi</t>
  </si>
  <si>
    <t>Imperial Dungeoneer</t>
  </si>
  <si>
    <t>Imperial Field Medic</t>
  </si>
  <si>
    <t>Imperial Intelligence Agent</t>
  </si>
  <si>
    <t>Imperial Officer</t>
  </si>
  <si>
    <t>Information Broker</t>
  </si>
  <si>
    <t>Jedi Padawan</t>
  </si>
  <si>
    <t>Battle Droid Sergeant</t>
  </si>
  <si>
    <t>Commando Droid Captain</t>
  </si>
  <si>
    <t>Wat Tambor</t>
  </si>
  <si>
    <t>501st Clone Trooper</t>
  </si>
  <si>
    <t>Optional; armor take DMG from 1 hit, 1 time per encounter.
DR, HP, TH &amp; break DC equals weapon of same size category as wearer. If conditiontrack is reduced, penalties apply to wearers REF DEF only.</t>
  </si>
  <si>
    <t>Ranged energy weapon: Energy &amp; Bludgeoning DMG
Armor: DR5 vs sonic damage, max dex -1.</t>
  </si>
  <si>
    <t>+20%</t>
  </si>
  <si>
    <t>DR vs lightsabers, rare outside KOTOR era</t>
  </si>
  <si>
    <t>Untrained: AB -5 CM +0 CLM -1
Normal: AB +0 CM +5 CLM +0
Skilled: AB +2 CM +6 CLM +1
Expert: AB +5 CM +8 CLM +2
Ace: AB +10 CM +12 CLM +4</t>
  </si>
  <si>
    <t>DMG -2. If moved down condition track by this weapon, max 2 swift per turn to recover. Illegal.</t>
  </si>
  <si>
    <t>On armor that apply equipment bonus to FORT DEF:
DR +1, FORT DEF bonus -1 (min 0)</t>
  </si>
  <si>
    <t>Ikas-Adno</t>
  </si>
  <si>
    <t>Nebulon-Q Swoop</t>
  </si>
  <si>
    <t>T-47 Airspeeder (mod)</t>
  </si>
  <si>
    <t>Appazanna</t>
  </si>
  <si>
    <t>Corporate Alliance</t>
  </si>
  <si>
    <t>Razalon</t>
  </si>
  <si>
    <t>FC-20 Speeder Bike</t>
  </si>
  <si>
    <t>SoroSuub</t>
  </si>
  <si>
    <t>X-34 Landspeeder</t>
  </si>
  <si>
    <t>TT-6 Landspeeder</t>
  </si>
  <si>
    <t>Aratech Repulsor Company</t>
  </si>
  <si>
    <t>CS-1 Cargo Sled</t>
  </si>
  <si>
    <t>Also produced by Loronar Corporation</t>
  </si>
  <si>
    <t>MUT Multi-Utility Transport</t>
  </si>
  <si>
    <t>Bespin Motors</t>
  </si>
  <si>
    <t>Mekuun</t>
  </si>
  <si>
    <t>Desler Gizh Outworld Mobility Corporation</t>
  </si>
  <si>
    <t>Taim &amp; Bak</t>
  </si>
  <si>
    <t>Uulshos Manufacturing</t>
  </si>
  <si>
    <t>On armor that apply equipment bonus to FORT DEF:
DR5 vs stun DMG. FORT DEF bonus -1 (min 0)</t>
  </si>
  <si>
    <t>Weap with stun DMG: If target move down condition, /2 speed until restored. At -4 = immobilized. Exotic except for Gands.</t>
  </si>
  <si>
    <t>Energy melee weap: +2 equip bonus to ATK of a contact poison applied to it. Breaks on "1".
Ranged without stun: +1 ATK on stun setting. Breaks on "1".
Armor: +2 stealth, -1 FORT DEF bonus (min 0)</t>
  </si>
  <si>
    <t>Heirloom, Legendary Icon</t>
  </si>
  <si>
    <t>CHA-based skill checks are favorable (except Use the Force)</t>
  </si>
  <si>
    <t>Heirloom, Steeped in the Dark Side</t>
  </si>
  <si>
    <t>1 per encounter, apply destiny bonus equal to /2 dark side score to ATK roll or skill check before the end of your turn. Gain 1 dark side point.</t>
  </si>
  <si>
    <t>Heirloom, Symbol of the Light</t>
  </si>
  <si>
    <t>Corona-class Armed Frigate</t>
  </si>
  <si>
    <t>Chaff gun</t>
  </si>
  <si>
    <t>Glowing defoliator launcher</t>
  </si>
  <si>
    <t>Glowing defoliator shell</t>
  </si>
  <si>
    <t>-5 to atk you &amp; others in sq -5 Pilot, 6 canisters</t>
  </si>
  <si>
    <t>damage only if not in vehicle or sealed environment</t>
  </si>
  <si>
    <t>Automated Sentry Gun</t>
  </si>
  <si>
    <t>Pleth Juun</t>
  </si>
  <si>
    <t>Varan Cormin</t>
  </si>
  <si>
    <t>T8 Loading Vehicle</t>
  </si>
  <si>
    <t>AZ-Series Battle Droid</t>
  </si>
  <si>
    <t>Ambusher</t>
  </si>
  <si>
    <t>Ambusher Officer</t>
  </si>
  <si>
    <t>Army Soldier</t>
  </si>
  <si>
    <t>Field Medic</t>
  </si>
  <si>
    <t>Black Sun Pirate</t>
  </si>
  <si>
    <t>Malva Greeku</t>
  </si>
  <si>
    <t>Tirahnn</t>
  </si>
  <si>
    <t>Warm</t>
  </si>
  <si>
    <t>Mercantile oligarchy</t>
  </si>
  <si>
    <t>Luxury items, ag</t>
  </si>
  <si>
    <t>Zolghast, Commander</t>
  </si>
  <si>
    <t>Geonosian Bodyguard</t>
  </si>
  <si>
    <t>Braxus Lyn</t>
  </si>
  <si>
    <t>Cybot Galactica</t>
  </si>
  <si>
    <t>GO-TO Infrastructure-Planning Droid</t>
  </si>
  <si>
    <t>Baktoid Combat Automata</t>
  </si>
  <si>
    <t>Also by Techno Union</t>
  </si>
  <si>
    <t>OOM-Series, Battle Droid</t>
  </si>
  <si>
    <t>Cold Assault, Battle Droid</t>
  </si>
  <si>
    <t>C-B3 Cortosis, Battle Droid</t>
  </si>
  <si>
    <t>Assassin, Battle Droid</t>
  </si>
  <si>
    <t>set off when within 3sq</t>
  </si>
  <si>
    <t>Neutralizer-class Bomber</t>
  </si>
  <si>
    <t>Nune-class Imperial Shuttle</t>
  </si>
  <si>
    <t>Sigma-class Long-Range Shuttle</t>
  </si>
  <si>
    <t>A519 Invader Close Support Starfighter</t>
  </si>
  <si>
    <t>Nemesis-class Patrol Ship</t>
  </si>
  <si>
    <t>Grinning Liar</t>
  </si>
  <si>
    <t>Besh-Type Personal Starfighter</t>
  </si>
  <si>
    <t>Phoebos-class Starfighter</t>
  </si>
  <si>
    <t>R-28 Starfighter</t>
  </si>
  <si>
    <t>Gladius-class Light Freighter</t>
  </si>
  <si>
    <t>GPE-7300 Space Transport</t>
  </si>
  <si>
    <t>Helot-class Medium Transport</t>
  </si>
  <si>
    <t>Vibrosword</t>
  </si>
  <si>
    <t>L</t>
  </si>
  <si>
    <t>2d12</t>
  </si>
  <si>
    <t>Bludgeoning</t>
  </si>
  <si>
    <t>2d6/2d6</t>
  </si>
  <si>
    <t>Slashing</t>
  </si>
  <si>
    <t>2d8</t>
  </si>
  <si>
    <t>Slashing or piercing</t>
  </si>
  <si>
    <t>2d6</t>
  </si>
  <si>
    <t>Rare</t>
  </si>
  <si>
    <t>2d10</t>
  </si>
  <si>
    <t>P</t>
  </si>
  <si>
    <t>R</t>
  </si>
  <si>
    <t>AM</t>
  </si>
  <si>
    <t>E</t>
  </si>
  <si>
    <t>2d4</t>
  </si>
  <si>
    <t>Energy and slashing</t>
  </si>
  <si>
    <t>Degree</t>
  </si>
  <si>
    <t>FX-6 Medical Droid</t>
  </si>
  <si>
    <t>Q7 Series Astromech Droid</t>
  </si>
  <si>
    <t>BD-3000 Luxury Droid</t>
  </si>
  <si>
    <t>Junk Droid</t>
  </si>
  <si>
    <t>Brute Junk Droid</t>
  </si>
  <si>
    <t>Behemoth Junk Droid</t>
  </si>
  <si>
    <t>H</t>
  </si>
  <si>
    <t>Heavy dungeoneer armor</t>
  </si>
  <si>
    <t>IT-O Interrogator</t>
  </si>
  <si>
    <t>Hidden cargo hold (75% of cargo)</t>
  </si>
  <si>
    <t>Holding cells (25% of passengers)</t>
  </si>
  <si>
    <t>Holding cells (50% of passengers)</t>
  </si>
  <si>
    <t>Holding cells (75% of passengers)</t>
  </si>
  <si>
    <t>HoloNet transceiver</t>
  </si>
  <si>
    <t>Gain information +5 Use Computer</t>
  </si>
  <si>
    <t>Imperial II Star Destroyer</t>
  </si>
  <si>
    <t>Victory II Star Destroyer</t>
  </si>
  <si>
    <t>Pellaeon-class Star Destroyer</t>
  </si>
  <si>
    <t>Immobilizer 418 Interdictor</t>
  </si>
  <si>
    <t>Vindicator-class Heavy Cruiser</t>
  </si>
  <si>
    <t>Home One</t>
  </si>
  <si>
    <t>Nebula-class Star Destroyer</t>
  </si>
  <si>
    <t>Endurance-class fleet carrier</t>
  </si>
  <si>
    <t>Nebula-variant</t>
  </si>
  <si>
    <t>Rebel Assault Frigate Mk I</t>
  </si>
  <si>
    <t>Rebel Assault Frigate Mk II</t>
  </si>
  <si>
    <t>Venator-class Star Destroyer</t>
  </si>
  <si>
    <t>Trade Federation Battleship</t>
  </si>
  <si>
    <t>Lucrehulk-class Core Ship</t>
  </si>
  <si>
    <t>Escape Pod</t>
  </si>
  <si>
    <t>Mon Calamari Star Defender</t>
  </si>
  <si>
    <t>Super Star Destroyer</t>
  </si>
  <si>
    <t>Lusankya</t>
  </si>
  <si>
    <t>Wing Guard (Episode V)</t>
  </si>
  <si>
    <t>Jabba the Hutt (Episode VI)</t>
  </si>
  <si>
    <t>Bib Fortuna</t>
  </si>
  <si>
    <t>Gammorean Guard</t>
  </si>
  <si>
    <t>Zann Consortium Defiler</t>
  </si>
  <si>
    <t>Zann Consortium</t>
  </si>
  <si>
    <t>Canderous-class Assault Tank</t>
  </si>
  <si>
    <t>50km/h</t>
  </si>
  <si>
    <t>F9-TZ Transport</t>
  </si>
  <si>
    <t>Keldabe-class Battleship</t>
  </si>
  <si>
    <t>Passengers are troops</t>
  </si>
  <si>
    <t>Espo Trooper</t>
  </si>
  <si>
    <t>Corporate Sector</t>
  </si>
  <si>
    <t>Espo Elite Trooper</t>
  </si>
  <si>
    <t>IRD Starfighter</t>
  </si>
  <si>
    <t>IRD-A Starfighter</t>
  </si>
  <si>
    <t>Slashing/piercing weapon (not lightsabers): Crit range 19-20 for one encounter. Only 20 is automatic hit. Can be declared after attack is made. /2 HP.
Armor: /2 weight, move full movement 1 time per encounter as if wearing no armor. -1 bonus to REF DEF.</t>
  </si>
  <si>
    <t>On armor that apply equipment bonus to FORT DEF:
Provides breathable air equal to armor's FORT DEF bonus.</t>
  </si>
  <si>
    <t>Darth Sion (Dark Wars)</t>
  </si>
  <si>
    <t>Darth Vader (Episode IV)</t>
  </si>
  <si>
    <t>Jerec</t>
  </si>
  <si>
    <t>Kyle Katarn</t>
  </si>
  <si>
    <t>Lumiya, Dark Lady of the Sith</t>
  </si>
  <si>
    <t>Mandalore the Indomitable</t>
  </si>
  <si>
    <t>Darth Bane</t>
  </si>
  <si>
    <t>Darth Malak (Jedi Civil War)</t>
  </si>
  <si>
    <t>Darth Revan (Jedi Civil War)</t>
  </si>
  <si>
    <t>Darth Treya (Dark Wars)</t>
  </si>
  <si>
    <t>Emperor Palpatine (Episode III)</t>
  </si>
  <si>
    <t>Exar Kun (Great Sith War)</t>
  </si>
  <si>
    <t>2 canteens, sunshield, week's rations, 2 glow rods, 2 breath masks, all-temp cloak</t>
  </si>
  <si>
    <t>fly speed 6sq</t>
  </si>
  <si>
    <t>10sq, Str 28, can be broken with DC24 Str check</t>
  </si>
  <si>
    <t>1 day, no water</t>
  </si>
  <si>
    <t>1sq, DR10 hp5 Str 44, can be broken with a DC32 Str check</t>
  </si>
  <si>
    <t>30sq, Str 30, can be broken with DC25 Str check</t>
  </si>
  <si>
    <t>BCA-11/X Training/Lightsaber Practice Droid</t>
  </si>
  <si>
    <t>Crab Droid, LM-432 Assault</t>
  </si>
  <si>
    <t>Droideka, Ultra</t>
  </si>
  <si>
    <t>IG Lancer Combat Droid</t>
  </si>
  <si>
    <t>IG-110 Lightsaber Droid</t>
  </si>
  <si>
    <t>IG-86 Sentinel Droid</t>
  </si>
  <si>
    <t>JK-13 Security Droid</t>
  </si>
  <si>
    <t>LR-57 Combat Droid</t>
  </si>
  <si>
    <t>Marksman-H Combat Remote</t>
  </si>
  <si>
    <t>Spelunker Probe Droid ("Chameleon")</t>
  </si>
  <si>
    <t>CLL-6 Binary Load Lifter</t>
  </si>
  <si>
    <t>FA-5 Valet Droid</t>
  </si>
  <si>
    <t>IW-37 Pincer Loader Droid</t>
  </si>
  <si>
    <t>Akk Dog Follower</t>
  </si>
  <si>
    <t>Dactillion</t>
  </si>
  <si>
    <t>Horax</t>
  </si>
  <si>
    <t>Azure Angel</t>
  </si>
  <si>
    <t>Barloz-class Freighter</t>
  </si>
  <si>
    <t>Justifier variant</t>
  </si>
  <si>
    <t>BC-714 Luxury Transport</t>
  </si>
  <si>
    <t>PRICE</t>
  </si>
  <si>
    <t>+10%</t>
  </si>
  <si>
    <t>RA-7 Protocol Droid</t>
  </si>
  <si>
    <t>Proxy</t>
  </si>
  <si>
    <t>Unique</t>
  </si>
  <si>
    <t>R-1 Recon Droid</t>
  </si>
  <si>
    <t>MSE-6 Repair Droid</t>
  </si>
  <si>
    <t>T</t>
  </si>
  <si>
    <t>treat as pistol for range, apply range penalties to damage, +1d8 dam adjacent, 1sq vs. non-adjacent</t>
  </si>
  <si>
    <t>Missile Launcher, E-Web</t>
  </si>
  <si>
    <t>1 size smaller on tripod</t>
  </si>
  <si>
    <t>2x2</t>
  </si>
  <si>
    <t>area</t>
  </si>
  <si>
    <t>Flechette Launcher</t>
  </si>
  <si>
    <t>Piercing</t>
  </si>
  <si>
    <t>1splash</t>
  </si>
  <si>
    <t>Lightsaber pike</t>
  </si>
  <si>
    <t>Neuronic whip</t>
  </si>
  <si>
    <t>1d4</t>
  </si>
  <si>
    <t>swif to activate a mine within 30sq</t>
  </si>
  <si>
    <t>Decoy Glowrod</t>
  </si>
  <si>
    <t>Holoshroud</t>
  </si>
  <si>
    <t>Hush-About Personal Jetpack</t>
  </si>
  <si>
    <t>+10 Deception, creating swif action, change image DC15 Use Computer</t>
  </si>
  <si>
    <t>no penalties on Stealth</t>
  </si>
  <si>
    <t>Repulsor pad</t>
  </si>
  <si>
    <t>Sound sponge</t>
  </si>
  <si>
    <t>in 6sq area increases Perception check to hear noises by 10</t>
  </si>
  <si>
    <t>Felucian skullblade</t>
  </si>
  <si>
    <t>Power hammer</t>
  </si>
  <si>
    <t>Ryyk blade</t>
  </si>
  <si>
    <t>Vibroblade, double</t>
  </si>
  <si>
    <t>Morningstar-A Assault Starfighter</t>
  </si>
  <si>
    <t>Morningstar-B Assault Starfighter</t>
  </si>
  <si>
    <t>Morningstar-C Assault Starfighter</t>
  </si>
  <si>
    <t>Neimodian Shuttle</t>
  </si>
  <si>
    <t>Nu-class Attack Shuttle</t>
  </si>
  <si>
    <t>Pelta-class Medical Frigate</t>
  </si>
  <si>
    <t>Providence-class Destroyer</t>
  </si>
  <si>
    <t>light starfighter carrier or added weapon-battery compartments</t>
  </si>
  <si>
    <t>Punworcca 116-class Sloop</t>
  </si>
  <si>
    <t>Pursuer-class Enforcement Ship</t>
  </si>
  <si>
    <t>Sabaoth Destroyer</t>
  </si>
  <si>
    <t>Sabaoth Starfighter</t>
  </si>
  <si>
    <t>Scurrg H-6 Prototype Bomber</t>
  </si>
  <si>
    <t>Havoc</t>
  </si>
  <si>
    <t>Simple</t>
  </si>
  <si>
    <t>Blaster light repeating</t>
  </si>
  <si>
    <t>Grenade, CryoBan</t>
  </si>
  <si>
    <t>Grenade, adhesive</t>
  </si>
  <si>
    <t>Grenade, remote</t>
  </si>
  <si>
    <t>lightsabers don't ignore DR</t>
  </si>
  <si>
    <t>+30000</t>
  </si>
  <si>
    <t>4d10x2</t>
  </si>
  <si>
    <t>2sq splash</t>
  </si>
  <si>
    <t>Atk -10 on targets smaller than Huge</t>
  </si>
  <si>
    <t>R3 Series Astromech Droid</t>
  </si>
  <si>
    <t>R4 Series Astromech Droid</t>
  </si>
  <si>
    <t>R5 Series Astromech Droid</t>
  </si>
  <si>
    <t>R7 Series Astromech Droid</t>
  </si>
  <si>
    <t>R2-R Series Reconnaissance Astromech Droid</t>
  </si>
  <si>
    <t>B3 Series Ultra Battle Droid</t>
  </si>
  <si>
    <t>B3-A Series Ultra Battle Droid</t>
  </si>
  <si>
    <t>IG Series Battle Droid</t>
  </si>
  <si>
    <t>C</t>
  </si>
  <si>
    <t>G</t>
  </si>
  <si>
    <t>3PX Espionage Droid</t>
  </si>
  <si>
    <t>Sonic Stunner</t>
  </si>
  <si>
    <t>M-3PO Series Military Protocol Droid</t>
  </si>
  <si>
    <t>Replica Droid</t>
  </si>
  <si>
    <t>9mill</t>
  </si>
  <si>
    <t>Guri</t>
  </si>
  <si>
    <t>Utapau</t>
  </si>
  <si>
    <t>Utai</t>
  </si>
  <si>
    <t>Sith Sword</t>
  </si>
  <si>
    <t>treat as lightsaber, spend FP as swif = dam = Dark Side score</t>
  </si>
  <si>
    <t>Sith Elite Warbot</t>
  </si>
  <si>
    <t>WEB</t>
  </si>
  <si>
    <t>Nizon</t>
  </si>
  <si>
    <t>Nazren</t>
  </si>
  <si>
    <t>Kybuck</t>
  </si>
  <si>
    <t>Warden Droid</t>
  </si>
  <si>
    <t>Neimoidian Kreehawk</t>
  </si>
  <si>
    <t>beast 2</t>
  </si>
  <si>
    <t>beast 4</t>
  </si>
  <si>
    <t>Cloud City Patrol Droid</t>
  </si>
  <si>
    <t>Sabacc Dealer Droid</t>
  </si>
  <si>
    <t>Security Droid, Clan Mionne</t>
  </si>
  <si>
    <t>Almas</t>
  </si>
  <si>
    <t>Dark Lizard</t>
  </si>
  <si>
    <t>beast 6</t>
  </si>
  <si>
    <t>Dark Lizard Alpha</t>
  </si>
  <si>
    <t>beast 9</t>
  </si>
  <si>
    <t>T'salak</t>
  </si>
  <si>
    <t>beast 8</t>
  </si>
  <si>
    <t>T'salak Spawn</t>
  </si>
  <si>
    <t>K'kayeh Dreambeast</t>
  </si>
  <si>
    <t>Authority IRD Starfighter</t>
  </si>
  <si>
    <t>Cracian Thumper</t>
  </si>
  <si>
    <t>Zero-G Stormtrooper Armor</t>
  </si>
  <si>
    <t>Loratus Manufacturing</t>
  </si>
  <si>
    <t>Rodians</t>
  </si>
  <si>
    <t>Rom Mohc</t>
  </si>
  <si>
    <t>Also manufactured by SoroSuub</t>
  </si>
  <si>
    <t>Mandaltech</t>
  </si>
  <si>
    <t>Sienar Technologies</t>
  </si>
  <si>
    <t>Yutrane-Trackata</t>
  </si>
  <si>
    <t>TaggeCo</t>
  </si>
  <si>
    <t>Atgar SpaceDefense</t>
  </si>
  <si>
    <t>Joraan Drive Systems</t>
  </si>
  <si>
    <t>Ulic Qel-Droma (Redeemed)</t>
  </si>
  <si>
    <t>Darth Krayt</t>
  </si>
  <si>
    <t>Mandalore the Ultimate</t>
  </si>
  <si>
    <t>Illegal and unfavorable vs law enforcements/authority (see rules).
Weapon: +2 equip to DMG rolls with power attack or power blast.
Armor: +2 vs bludgeoning.</t>
  </si>
  <si>
    <t>Dark Side score is treated as +1 when targeted with something that targets dark side.
Slashing/Piercing melee weap (not lightsaber): If DMG is above targets FORT DEF target take 1d4 DMG in beginning of next turn.
Armor: DR2 vs energy DMG. Dark Side score is treated as +1.</t>
  </si>
  <si>
    <t>+5 on Mechanics check to modify. If equipment is disabled, all mods on it are destroyed.</t>
  </si>
  <si>
    <t>Melee Simple weap: if weapon is worn in 2 hands, triple STR bonus to DMG. If the user have less than 15 STR (medium weap) 17 (large) 19 (huge or larger) they get -2 penalty to use the weapon.
Armor: Convert one crit to regular DMG per encounter. If the wearer have less than 13 STR (light armor) 15 (med) or 17 (heavy) they take armor check penalty even if they are proficient.</t>
  </si>
  <si>
    <t>2 mods from Tech Specialist (page 21 SotG) instead of one. 
Weapon: 1-4 on rolls using the item is treated as a natural 1 and the weapon gets disabled until repaired.
Armor: Wearer get +1 die of damage on a critical hit, before doubling.</t>
  </si>
  <si>
    <t>With quick draw feat, draw or holster as free action once per round.</t>
  </si>
  <si>
    <t>+30% or +3000 credits
whichever is higher</t>
  </si>
  <si>
    <t>Die step is increased by one (d4=d6, d6=d8 etc up to d12) and increase ATK bonus +1. Exotic except for Rakatan.</t>
  </si>
  <si>
    <t>Rare. +10% more shots per power pack. Repir is done at +5 DC. Needs weekly maintenance (read rules).</t>
  </si>
  <si>
    <t>Used sale price +20%</t>
  </si>
  <si>
    <t>Rare. Repairs +5 DC. Needs weekly maintenance (read rules)</t>
  </si>
  <si>
    <t>reach increases by 1sq</t>
  </si>
  <si>
    <t>Rail detonator gun</t>
  </si>
  <si>
    <t>Vibroblade, dire</t>
  </si>
  <si>
    <t>Shockstaff</t>
  </si>
  <si>
    <t>Shyarn</t>
  </si>
  <si>
    <t>Fira</t>
  </si>
  <si>
    <t>Arg'garok</t>
  </si>
  <si>
    <t>Zhaboka</t>
  </si>
  <si>
    <t>Short sword</t>
  </si>
  <si>
    <t>War sword</t>
  </si>
  <si>
    <t>Dire sword</t>
  </si>
  <si>
    <t>Double-bladed sword</t>
  </si>
  <si>
    <t>1d8</t>
  </si>
  <si>
    <t>1d6</t>
  </si>
  <si>
    <t>1d10</t>
  </si>
  <si>
    <t>1d6/1d6</t>
  </si>
  <si>
    <t>-</t>
  </si>
  <si>
    <t>Hyena-class Bomber</t>
  </si>
  <si>
    <t>Invisible Hand</t>
  </si>
  <si>
    <t>Kappa-class Shuttle</t>
  </si>
  <si>
    <t>KR-TB Doomtreader</t>
  </si>
  <si>
    <t>MedStar-class Frigate</t>
  </si>
  <si>
    <t>Uninhabitable</t>
  </si>
  <si>
    <t>14h</t>
  </si>
  <si>
    <t>None/Peragus Mining Facility</t>
  </si>
  <si>
    <t>Fuel</t>
  </si>
  <si>
    <t>None (ecumenopolis)</t>
  </si>
  <si>
    <t>Food, raw materials</t>
  </si>
  <si>
    <t>Corporate Meritocracy</t>
  </si>
  <si>
    <t>Foodstuffs, luxury items, raw materials, technology</t>
  </si>
  <si>
    <t>Business goods</t>
  </si>
  <si>
    <t>Thani</t>
  </si>
  <si>
    <t>Temperate/Controlled</t>
  </si>
  <si>
    <t>13% Gravity on surface</t>
  </si>
  <si>
    <t>Point Nadir Council (criminal syndicates)</t>
  </si>
  <si>
    <t>Illegal goods, information, narcotics, slaves, weapons</t>
  </si>
  <si>
    <t>Foodstuffs, illegal goods, information, medicines, technology</t>
  </si>
  <si>
    <t>Democracy (currently under Imperial rule)</t>
  </si>
  <si>
    <t>Tidros</t>
  </si>
  <si>
    <t>Luxury goods</t>
  </si>
  <si>
    <t>Frozen</t>
  </si>
  <si>
    <t>Oligarchy (the Chiss Ascendency)</t>
  </si>
  <si>
    <t>Csaplar</t>
  </si>
  <si>
    <t>Foodstuffs, luxury goods</t>
  </si>
  <si>
    <t>Oldranai</t>
  </si>
  <si>
    <t>Foodstuffs, luxury goods, technology</t>
  </si>
  <si>
    <t>Temperate/tropical</t>
  </si>
  <si>
    <t>Aristocracy (under Hutt rule)</t>
  </si>
  <si>
    <t>Veneron</t>
  </si>
  <si>
    <t>Luxury goods, technology</t>
  </si>
  <si>
    <t>Tribal (currently under Imperial rule)</t>
  </si>
  <si>
    <t>Capital Codru</t>
  </si>
  <si>
    <t>Kotokai</t>
  </si>
  <si>
    <t>Organized crime/tribal</t>
  </si>
  <si>
    <t>Vakeyya</t>
  </si>
  <si>
    <t>Water, nether ice</t>
  </si>
  <si>
    <t>Metals, high technology</t>
  </si>
  <si>
    <t>Temperate/Arid</t>
  </si>
  <si>
    <t>Clans (currently under Imperial rule)</t>
  </si>
  <si>
    <t>Meirm City</t>
  </si>
  <si>
    <t>Gems and minerals</t>
  </si>
  <si>
    <t>92% Gravity</t>
  </si>
  <si>
    <t>Art objects, entertainment, luxury goods, technology</t>
  </si>
  <si>
    <t>Popular monarchy</t>
  </si>
  <si>
    <t>Republic Engineering Corporation</t>
  </si>
  <si>
    <t>Nantex-class Territorial Defense Starfighter</t>
  </si>
  <si>
    <t>Subpro Corporation</t>
  </si>
  <si>
    <t>Palegian Shipyards</t>
  </si>
  <si>
    <t>Assault Gunship</t>
  </si>
  <si>
    <t>Buuper Torsckil Abbey Devices</t>
  </si>
  <si>
    <t>Phoenix Hawk-class Light Pinnace, S40K</t>
  </si>
  <si>
    <t>Corellia StarDrive</t>
  </si>
  <si>
    <t>Prototype</t>
  </si>
  <si>
    <t>Seltiss-2 Caravel</t>
  </si>
  <si>
    <t>Ubrikkian Industries</t>
  </si>
  <si>
    <t>TIP: Filter function &amp; Tags</t>
  </si>
  <si>
    <t>Living Nightmare</t>
  </si>
  <si>
    <t>beast 7</t>
  </si>
  <si>
    <t>Nighthunter</t>
  </si>
  <si>
    <t>DC-19 "Stealth" Carbine</t>
  </si>
  <si>
    <t>silent and invisible</t>
  </si>
  <si>
    <t>Nek Dog</t>
  </si>
  <si>
    <t>Nashtah</t>
  </si>
  <si>
    <t>S-5 heavy blaster pistol</t>
  </si>
  <si>
    <t>liquid cable (2 20m)</t>
  </si>
  <si>
    <t>10 microdarts 1d2 dam w/paralytic poison (max range 6sq)</t>
  </si>
  <si>
    <t>Iziz</t>
  </si>
  <si>
    <t>Atk -1 single shot but +2 autofire</t>
  </si>
  <si>
    <t>Hyperdrive</t>
  </si>
  <si>
    <t>Consumables</t>
  </si>
  <si>
    <t>4ms</t>
  </si>
  <si>
    <t>3ms</t>
  </si>
  <si>
    <t>6ms</t>
  </si>
  <si>
    <t>1m</t>
  </si>
  <si>
    <t>2ms</t>
  </si>
  <si>
    <t>8ms</t>
  </si>
  <si>
    <t>5ms</t>
  </si>
  <si>
    <t>9ms</t>
  </si>
  <si>
    <t>2ys</t>
  </si>
  <si>
    <t>1y</t>
  </si>
  <si>
    <t>5ys</t>
  </si>
  <si>
    <t>10ys</t>
  </si>
  <si>
    <t>3ys</t>
  </si>
  <si>
    <t>6ys</t>
  </si>
  <si>
    <t>1.2ys</t>
  </si>
  <si>
    <t>1.5ys</t>
  </si>
  <si>
    <t>4ys</t>
  </si>
  <si>
    <t>6d</t>
  </si>
  <si>
    <t>3d</t>
  </si>
  <si>
    <t>2d</t>
  </si>
  <si>
    <t>5d</t>
  </si>
  <si>
    <t>1d</t>
  </si>
  <si>
    <t>2w</t>
  </si>
  <si>
    <t>4w</t>
  </si>
  <si>
    <t>5w</t>
  </si>
  <si>
    <t>3w</t>
  </si>
  <si>
    <t>1w</t>
  </si>
  <si>
    <t>unl.</t>
  </si>
  <si>
    <t>2h</t>
  </si>
  <si>
    <t>15h</t>
  </si>
  <si>
    <t>R-42 Starchaser</t>
  </si>
  <si>
    <t>X-ceptor, Ugly</t>
  </si>
  <si>
    <t>AEG-77 "Vigo" Transport</t>
  </si>
  <si>
    <t>GAT-12h, Skipray Blastboat</t>
  </si>
  <si>
    <t>Turbolaser</t>
  </si>
  <si>
    <t>Blaster</t>
  </si>
  <si>
    <t>Laser</t>
  </si>
  <si>
    <t>Ion</t>
  </si>
  <si>
    <t>Superlaser</t>
  </si>
  <si>
    <t>Volcano</t>
  </si>
  <si>
    <t>Spec.</t>
  </si>
  <si>
    <t>Missiles</t>
  </si>
  <si>
    <t>Con.</t>
  </si>
  <si>
    <t>Torpedo</t>
  </si>
  <si>
    <t>Prot.</t>
  </si>
  <si>
    <t>Tractor</t>
  </si>
  <si>
    <t>Mine</t>
  </si>
  <si>
    <t>Grav.</t>
  </si>
  <si>
    <t>Spec?</t>
  </si>
  <si>
    <t>16 mass pulse tubes</t>
  </si>
  <si>
    <t>Hconc B</t>
  </si>
  <si>
    <t>OFFICER</t>
  </si>
  <si>
    <t>JEDI</t>
  </si>
  <si>
    <t>ELITE TROOPER</t>
  </si>
  <si>
    <t>DROID COM.</t>
  </si>
  <si>
    <t>SOLDIER</t>
  </si>
  <si>
    <t>BOUNTY HUNT.</t>
  </si>
  <si>
    <t>SCOUT</t>
  </si>
  <si>
    <t>SCOUNDREL</t>
  </si>
  <si>
    <t>NOBLE</t>
  </si>
  <si>
    <t>NON-HEROIC</t>
  </si>
  <si>
    <t>INDEP. DROID</t>
  </si>
  <si>
    <t>ACE PILOT</t>
  </si>
  <si>
    <t>CRIME LORD</t>
  </si>
  <si>
    <t>GUNSLINGER</t>
  </si>
  <si>
    <t>ELITE TROOP.</t>
  </si>
  <si>
    <t>FORCE ADEPT</t>
  </si>
  <si>
    <t>FORCE DISCIPLE</t>
  </si>
  <si>
    <t>JEDI KNIGHT</t>
  </si>
  <si>
    <t>JEDI MASTER</t>
  </si>
  <si>
    <t>SITH APPRENT.</t>
  </si>
  <si>
    <t>SITH LORD</t>
  </si>
  <si>
    <t>ASSASSIN</t>
  </si>
  <si>
    <t>CHARLATAN</t>
  </si>
  <si>
    <t>CORP. AGENT</t>
  </si>
  <si>
    <t>ENFORCERER</t>
  </si>
  <si>
    <t>GLADIATOR</t>
  </si>
  <si>
    <t>INFILTRATOR</t>
  </si>
  <si>
    <t>IMP. KNIGHT</t>
  </si>
  <si>
    <t>MAST. PRIV.</t>
  </si>
  <si>
    <t>MEDIC</t>
  </si>
  <si>
    <t>MEL. DUELIST</t>
  </si>
  <si>
    <t>SABOTEUR</t>
  </si>
  <si>
    <t>SHAPER</t>
  </si>
  <si>
    <t>Old_Benn: Starship information</t>
  </si>
  <si>
    <t>Laser Cannon, Turbolaser, Autoblaster, Blaster Cannon, Ion Cannon, Superlaser, Volcano Cannons</t>
  </si>
  <si>
    <t>Conclussion Missiles, Microtractor-pressor, Proton Torpedoes, Tractor Beam</t>
  </si>
  <si>
    <t>Light, Medium, Heavy</t>
  </si>
  <si>
    <t>Battery</t>
  </si>
  <si>
    <t>Double, Triple, Quad</t>
  </si>
  <si>
    <t>Advanced, Assault, Enhanced, Fire-Linked, Point-Defense</t>
  </si>
  <si>
    <t>Roche asteroids</t>
  </si>
  <si>
    <t>Folded; range as pistol, cannot be braced during autofire.
Extended; range as rifle, -5 when used in one hand.</t>
  </si>
  <si>
    <t>Energy Weapon: Change to ion DMG with swift action. Need INT 13+, else -2 on ATK rolls.
Armor: DR 10 vs ion DMG. Need DEX 13+, else armor check penalty.</t>
  </si>
  <si>
    <t>Armor bonus +1, +2 to stealth checks to avoid electronic sensors.</t>
  </si>
  <si>
    <t>+20% or +2000 credits
whichever is higher</t>
  </si>
  <si>
    <t>High technology, weapons</t>
  </si>
  <si>
    <t>Melody Fellowship</t>
  </si>
  <si>
    <t>Challenge Levels</t>
  </si>
  <si>
    <t>XP</t>
  </si>
  <si>
    <t>% to levelup</t>
  </si>
  <si>
    <t>CL 1:</t>
  </si>
  <si>
    <t>Party average level:</t>
  </si>
  <si>
    <t>CL 2:</t>
  </si>
  <si>
    <t>Partymembers:</t>
  </si>
  <si>
    <t>CL 3:</t>
  </si>
  <si>
    <t>CL 4:</t>
  </si>
  <si>
    <t>CL 5:</t>
  </si>
  <si>
    <t>Character 1:</t>
  </si>
  <si>
    <t>CL 6:</t>
  </si>
  <si>
    <t>Character 2:</t>
  </si>
  <si>
    <t>CL 7:</t>
  </si>
  <si>
    <t>Character 3:</t>
  </si>
  <si>
    <t>CL 8:</t>
  </si>
  <si>
    <t>Character 4:</t>
  </si>
  <si>
    <t>CL 9:</t>
  </si>
  <si>
    <t>Character 5:</t>
  </si>
  <si>
    <t>CL 10:</t>
  </si>
  <si>
    <t>Character 6:</t>
  </si>
  <si>
    <t>CL 11:</t>
  </si>
  <si>
    <t>Character 7:</t>
  </si>
  <si>
    <t>CL 12:</t>
  </si>
  <si>
    <t>Character 8:</t>
  </si>
  <si>
    <t>CL 13:</t>
  </si>
  <si>
    <t>CL 14:</t>
  </si>
  <si>
    <t>Comment:</t>
  </si>
  <si>
    <t>CL 15:</t>
  </si>
  <si>
    <t>Suggested money:</t>
  </si>
  <si>
    <t>CL 16:</t>
  </si>
  <si>
    <t>XP per member:</t>
  </si>
  <si>
    <t>CL 17:</t>
  </si>
  <si>
    <t>CL 18:</t>
  </si>
  <si>
    <t>CL 19:</t>
  </si>
  <si>
    <t>CL 20:</t>
  </si>
  <si>
    <t>Droideka Mark II</t>
  </si>
  <si>
    <t>EV-Series Supervisor</t>
  </si>
  <si>
    <t>8D Smelter Droid</t>
  </si>
  <si>
    <t>COMMENTS &amp; MODIFICATIONS</t>
  </si>
  <si>
    <t>A9G-Series Archive Droid</t>
  </si>
  <si>
    <t>AD-Series Weapons Maintenance Droid</t>
  </si>
  <si>
    <t>Annihilator Droid</t>
  </si>
  <si>
    <t>BLX Labor Droid</t>
  </si>
  <si>
    <t>Serv-O-Droid</t>
  </si>
  <si>
    <t>Colicoid Infiltrator-Series Droid</t>
  </si>
  <si>
    <t>DP-2 Probe Droid</t>
  </si>
  <si>
    <t>575km/h</t>
  </si>
  <si>
    <t>Blockade Breaker, Courier Droid</t>
  </si>
  <si>
    <t>DT-16 "Destructor" Battle Droid</t>
  </si>
  <si>
    <t>Duelist Elite Training Droid</t>
  </si>
  <si>
    <t>Trang Robotics</t>
  </si>
  <si>
    <t>EI-9 Network Security Droid</t>
  </si>
  <si>
    <t>FLTCH-Series Battle Droid</t>
  </si>
  <si>
    <t>G2 Repair Droid</t>
  </si>
  <si>
    <t>GD16-Series Pilot Droid</t>
  </si>
  <si>
    <t>GX1-Series Battle  Droid</t>
  </si>
  <si>
    <t>GY-I Information Analysis Droid</t>
  </si>
  <si>
    <t>E522 Assassin Droid</t>
  </si>
  <si>
    <t>CZ-Series Secretary Droid</t>
  </si>
  <si>
    <t>H-1ME Battle Mechanic Droid</t>
  </si>
  <si>
    <t>HK-77 Assassin Droid</t>
  </si>
  <si>
    <t>HKB-3 Hunter-Killer Droid</t>
  </si>
  <si>
    <t>KM1 Mining Droid</t>
  </si>
  <si>
    <t>M38 Explorer Droid</t>
  </si>
  <si>
    <t>MEV-Series Medical Evacuation Droid</t>
  </si>
  <si>
    <t>MK-Series Maintenance Droid</t>
  </si>
  <si>
    <t>Kalibac Industries</t>
  </si>
  <si>
    <t>Model 88-Series Administration Droid</t>
  </si>
  <si>
    <t>PG-5 Gunnery Droid</t>
  </si>
  <si>
    <t>You can also make a textfilter. One column to try this on is the TAG column on the feats tab. Invisible to you, the column is filled with searchwords that can be used to find the feats you need. Add a textfilter that contains "Fired" and see what happens.</t>
  </si>
  <si>
    <t>x12</t>
  </si>
  <si>
    <t>x1</t>
  </si>
  <si>
    <t>x15</t>
  </si>
  <si>
    <t>x16</t>
  </si>
  <si>
    <t>x25</t>
  </si>
  <si>
    <t>x1.5</t>
  </si>
  <si>
    <t>x14</t>
  </si>
  <si>
    <t>x8</t>
  </si>
  <si>
    <t>x11</t>
  </si>
  <si>
    <t>x6</t>
  </si>
  <si>
    <t>x.75</t>
  </si>
  <si>
    <t>x18</t>
  </si>
  <si>
    <t>x.5</t>
  </si>
  <si>
    <t>x9</t>
  </si>
  <si>
    <t>x7</t>
  </si>
  <si>
    <t>Backup Hyperdrive</t>
  </si>
  <si>
    <t>X-1 Viper Droid</t>
  </si>
  <si>
    <t>XLT-014 Labor Droid</t>
  </si>
  <si>
    <t>Publictechnic</t>
  </si>
  <si>
    <t>YVH-Series Battle Droid</t>
  </si>
  <si>
    <t>Mechis III</t>
  </si>
  <si>
    <t>Telti</t>
  </si>
  <si>
    <t>Arid (industrial)</t>
  </si>
  <si>
    <t>Mechis City</t>
  </si>
  <si>
    <t>Industrial raw materials, foodstuffs</t>
  </si>
  <si>
    <t>Dome 01</t>
  </si>
  <si>
    <t>Industrial raw materials</t>
  </si>
  <si>
    <t>1000x</t>
  </si>
  <si>
    <t>Droid, Duravlex shell</t>
  </si>
  <si>
    <t>Droid, Laminanium plating</t>
  </si>
  <si>
    <t>Droid, Crystadurium plating</t>
  </si>
  <si>
    <t>3000x</t>
  </si>
  <si>
    <t>50000x</t>
  </si>
  <si>
    <t>20000x</t>
  </si>
  <si>
    <t>15x</t>
  </si>
  <si>
    <t>30x</t>
  </si>
  <si>
    <t>Blaster rifle, SGD-4</t>
  </si>
  <si>
    <t>SGD</t>
  </si>
  <si>
    <t>TranSGDalMeg</t>
  </si>
  <si>
    <t>md2???????</t>
  </si>
  <si>
    <t>Miy'til Command Fighter</t>
  </si>
  <si>
    <t>P-38 Starfighter</t>
  </si>
  <si>
    <t>P-38 Jenta variant</t>
  </si>
  <si>
    <t>Scimitar Assault Bomber</t>
  </si>
  <si>
    <t>The Prestige tab has two sheets within it with two different looks for various information.
To get the details of the prestige classes you click the + sign to the left.
You can collapse it again by clicking it again.
You can collapse them all simultaneously by selecting everything (with Ctrl + A) then Data (menu) -&gt; Group and Outline -&gt; Hide Detail</t>
  </si>
  <si>
    <t>The 0 NPC tab is a chart for seeing where an NPC is at each level. This NPC has stats with no modifiers, ex. "10"</t>
  </si>
  <si>
    <t>The Prestige tab (SAGA Classes)</t>
  </si>
  <si>
    <t>The 0 NPC tab (SAGA Classes)</t>
  </si>
  <si>
    <t>Welcome to the SAGA Index</t>
  </si>
  <si>
    <t>This page is meant for developers only, a space for making suggestions and including notes.</t>
  </si>
  <si>
    <t>COST</t>
  </si>
  <si>
    <t>50/kg</t>
  </si>
  <si>
    <t>Military Rare</t>
  </si>
  <si>
    <t>ACP</t>
  </si>
  <si>
    <t>Droid, Plasteel shell</t>
  </si>
  <si>
    <t>Droid, Quadanium shell</t>
  </si>
  <si>
    <t>Droid, Durasteel shell</t>
  </si>
  <si>
    <t>Droid, Quadanium plating</t>
  </si>
  <si>
    <t>Droid, Durasteel plating</t>
  </si>
  <si>
    <t>Droid, Quadanium battle armor</t>
  </si>
  <si>
    <t>Droid, Duranium plating</t>
  </si>
  <si>
    <t>Droid, Durasteel battle armor</t>
  </si>
  <si>
    <t>Zann Consortium Droid Works</t>
  </si>
  <si>
    <t>Designed by Phlac-Arphocc Automata Industries</t>
  </si>
  <si>
    <t xml:space="preserve">LEP-Series Service Droid </t>
  </si>
  <si>
    <t>Note that normally a website is simply listed as "w". If it's listed as "u" it means that the entry is unique, usually a character or unique vehicle. If it's listed as "R" it means that the entry on wookieepedia is there but not written yet (Red). If it's listed as "X" it means that it's not yet available.</t>
  </si>
  <si>
    <t>Average (per meal)</t>
  </si>
  <si>
    <t>Budget (per meal)</t>
  </si>
  <si>
    <t>Luxurious (per day)</t>
  </si>
  <si>
    <t>Upscale (per day)</t>
  </si>
  <si>
    <t>Average (per day)</t>
  </si>
  <si>
    <t>Budget (per day)</t>
  </si>
  <si>
    <t>Long-term care (day)</t>
  </si>
  <si>
    <t>Treat Radiation (day)</t>
  </si>
  <si>
    <t>Treat Poison (hour)</t>
  </si>
  <si>
    <t>Treat Disease (day)</t>
  </si>
  <si>
    <t>Surgery (hour)</t>
  </si>
  <si>
    <t>Taxi, local</t>
  </si>
  <si>
    <t>Chartered Space Transport (5d)</t>
  </si>
  <si>
    <t>Yoda (Episode III)</t>
  </si>
  <si>
    <t>Zayne Carrick (as of the Padawan Massacre)</t>
  </si>
  <si>
    <t>Cade Skywalker, Bounty Hunter (as of Legacy Vol. 1: Broken)</t>
  </si>
  <si>
    <t>Brianna, the Last Handmaiden (upon joining the Exile)</t>
  </si>
  <si>
    <t>Cyborg (Gen'Dai)</t>
  </si>
  <si>
    <t>Sakiyan</t>
  </si>
  <si>
    <t>Galactic Alliance Navy Crew Member</t>
  </si>
  <si>
    <t>Galactic Alliance Core Fleet Covert Agent</t>
  </si>
  <si>
    <t>Galactic Alliance Army Trooper</t>
  </si>
  <si>
    <t>Kaleesh (cyborg)</t>
  </si>
  <si>
    <t>Gamma-383 "Trench"</t>
  </si>
  <si>
    <t>Chadra-Fan</t>
  </si>
  <si>
    <t>Whorm Loathsom, General</t>
  </si>
  <si>
    <t>Grievous, General</t>
  </si>
  <si>
    <t>Hutt</t>
  </si>
  <si>
    <t>Wilhuff Tarkin, Imperial Governor</t>
  </si>
  <si>
    <t>Imperial Jumptrooper</t>
  </si>
  <si>
    <t>Modified (Human)</t>
  </si>
  <si>
    <t>Arkanian Offshoot</t>
  </si>
  <si>
    <t>Aleena</t>
  </si>
  <si>
    <t>Whiphid</t>
  </si>
  <si>
    <t>Maximilian Veers, Lieutenant</t>
  </si>
  <si>
    <t>Snivvian</t>
  </si>
  <si>
    <t>Noghri</t>
  </si>
  <si>
    <t>Padmé Amidala, Senator (Episode III)</t>
  </si>
  <si>
    <t>Clawdite</t>
  </si>
  <si>
    <t>Falleen</t>
  </si>
  <si>
    <t>Klatooinian</t>
  </si>
  <si>
    <t>Umbaran</t>
  </si>
  <si>
    <t>Wullf Yularen, Special Agent</t>
  </si>
  <si>
    <t>Wroonian</t>
  </si>
  <si>
    <t>Yoda's Species</t>
  </si>
  <si>
    <t>Barabel</t>
  </si>
  <si>
    <t>Gand</t>
  </si>
  <si>
    <t>Zerex, Moff</t>
  </si>
  <si>
    <t>Luke Skywalker, Grand Master</t>
  </si>
  <si>
    <t>Tusken Raider</t>
  </si>
  <si>
    <t>Neimoidian</t>
  </si>
  <si>
    <t>Force Spirit</t>
  </si>
  <si>
    <t>Bonadan-Alloy Armor</t>
  </si>
  <si>
    <t>Bronzium Cast Armor</t>
  </si>
  <si>
    <t>Durasteel Cast Armor</t>
  </si>
  <si>
    <t>Environmental Bastion Armor</t>
  </si>
  <si>
    <t>Eriadun Armor</t>
  </si>
  <si>
    <t>Arkanian Manufacture</t>
  </si>
  <si>
    <t>General Gear</t>
  </si>
  <si>
    <t>Cinnagaran Manufacture</t>
  </si>
  <si>
    <t>Cortosis Weave/Phrik Alloy</t>
  </si>
  <si>
    <t>Echani Manufacture</t>
  </si>
  <si>
    <t>PLNK-Series Power Droid</t>
  </si>
  <si>
    <t>RO-D-Series Droid</t>
  </si>
  <si>
    <t>R8-Series Astromech Droid</t>
  </si>
  <si>
    <t>RWW-Series Protocol Droid</t>
  </si>
  <si>
    <t>S19 Astromech Droid</t>
  </si>
  <si>
    <t>SD-9-Series Battle Droid</t>
  </si>
  <si>
    <t>SD-X-Series Stealth Battle Droid</t>
  </si>
  <si>
    <t>Tendrando Arms</t>
  </si>
  <si>
    <t>Coachelle Automata</t>
  </si>
  <si>
    <t>Shadow Droid</t>
  </si>
  <si>
    <t>T4 Turret Droid</t>
  </si>
  <si>
    <t>TC-SC Infiltration Droid</t>
  </si>
  <si>
    <t>TT-8L Gatekeeper Droid</t>
  </si>
  <si>
    <t>V2-Series Commando Droid</t>
  </si>
  <si>
    <t>V6-Series Pilot Droid</t>
  </si>
  <si>
    <t>Antiquated</t>
  </si>
  <si>
    <t>Baragwin Weapon</t>
  </si>
  <si>
    <t>Bothan Weapon</t>
  </si>
  <si>
    <t>Dashade Weapon</t>
  </si>
  <si>
    <t>Gand Weapon</t>
  </si>
  <si>
    <t>Quick Draw Weapon</t>
  </si>
  <si>
    <t>Rakatan Weapon</t>
  </si>
  <si>
    <t>Refitted</t>
  </si>
  <si>
    <t>Retractable Stocks</t>
  </si>
  <si>
    <t>Sith Alchemical Weapon</t>
  </si>
  <si>
    <t>SAGA Index uses a lot of abbreviations to make the document less wide, just to fit more information on low-res monitors, like the laptops commonly used during a game session. If you find that an abbreviation just doesn't make any sense, please let us know so we can improve the index.</t>
  </si>
  <si>
    <t>In concern for width, SAGA Index is also preconfigured to not show all information for items that have too much information in it. You can double-click on the line between two columns (like between A and B) to automatically extend a column width to display all information in it.</t>
  </si>
  <si>
    <t>not inaccurate if used with two hands</t>
  </si>
  <si>
    <t>take stun damage every round in net</t>
  </si>
  <si>
    <t>if killed = disintegrated</t>
  </si>
  <si>
    <t>poison, atk +5 v. Fort Def, success -2 down track, fail -1, if end at track = dead. cure with DC25 Treat Injury</t>
  </si>
  <si>
    <t>Double Atk, Triple Atk, Rapid Strike -2 Atk</t>
  </si>
  <si>
    <t>Ref Def +5 v. grenades and missiles</t>
  </si>
  <si>
    <t>Fort Def +5 against extreme heat or cold</t>
  </si>
  <si>
    <t>Aural amplifier</t>
  </si>
  <si>
    <t>Successful unarmed strike disables shields with SR15 or less, otherwise -5.</t>
  </si>
  <si>
    <t>as original limb</t>
  </si>
  <si>
    <t>as a short-range comlink without video or holo</t>
  </si>
  <si>
    <t>Cybernetic prosthesis</t>
  </si>
  <si>
    <t>Use the Force -1 per prosthesis (max -5)</t>
  </si>
  <si>
    <t>can hide 3kg no one larger than Diminutive, +10 Stealth</t>
  </si>
  <si>
    <t>can provide total concealment, spreads 1 sq per round activated</t>
  </si>
  <si>
    <t>10 hours life support, +1 Fort Def</t>
  </si>
  <si>
    <t>Droid, Mandalorian steel shell</t>
  </si>
  <si>
    <t>Droid, Duranium battle armor</t>
  </si>
  <si>
    <t>Droid, Neutronium plating</t>
  </si>
  <si>
    <t>10000x</t>
  </si>
  <si>
    <t>6400x</t>
  </si>
  <si>
    <t>9600x</t>
  </si>
  <si>
    <t>3600x</t>
  </si>
  <si>
    <t>1600x</t>
  </si>
  <si>
    <t>8100x</t>
  </si>
  <si>
    <t>12100x</t>
  </si>
  <si>
    <t>400x</t>
  </si>
  <si>
    <t>4900x</t>
  </si>
  <si>
    <t>2500x</t>
  </si>
  <si>
    <t>900x</t>
  </si>
  <si>
    <t>10x</t>
  </si>
  <si>
    <t>16x</t>
  </si>
  <si>
    <t>8x</t>
  </si>
  <si>
    <t>12x</t>
  </si>
  <si>
    <t>9x</t>
  </si>
  <si>
    <t>20x</t>
  </si>
  <si>
    <t>2x</t>
  </si>
  <si>
    <t>7x</t>
  </si>
  <si>
    <t>3x</t>
  </si>
  <si>
    <t>x Cost Factor</t>
  </si>
  <si>
    <t>Luxurious</t>
  </si>
  <si>
    <t>Average</t>
  </si>
  <si>
    <t>Upscale (per meal)</t>
  </si>
  <si>
    <t>Luxurious (per meal)</t>
  </si>
  <si>
    <t>G-Type Light Shuttle (Escape Shuttle Variant)</t>
  </si>
  <si>
    <t>Free Dac Volunteers Engineering Corps</t>
  </si>
  <si>
    <t>Millennium Falcon</t>
  </si>
  <si>
    <t>StarViper Assault Fighter</t>
  </si>
  <si>
    <t>+0 crew, advanced only, no manuev</t>
  </si>
  <si>
    <t>reroute power, fail by 10 ruin sublight</t>
  </si>
  <si>
    <t>can be used to make Atk of Opp, has bayonet included in design</t>
  </si>
  <si>
    <t>underwater: piercing, 2d6, no stun and no auto, harpoon must be reloaded as swif after each shot</t>
  </si>
  <si>
    <t>cannot wear other items that cover hands at same time</t>
  </si>
  <si>
    <t xml:space="preserve">Dunelizard Fighter, G1-M4-C </t>
  </si>
  <si>
    <t>Dunelizard Fighter, Type II</t>
  </si>
  <si>
    <t>Mobquet Medium Transport</t>
  </si>
  <si>
    <t>KDY V-150 Planet Defender</t>
  </si>
  <si>
    <t>Swim +2</t>
  </si>
  <si>
    <t>increases M size creature to L, DC 15 Pilot for more than simple movement, gauntlets have either rotating blades or laser cutters</t>
  </si>
  <si>
    <t>Swift action to get swim speed 8 in 1 turn, without fins swim spd is -25%</t>
  </si>
  <si>
    <t>Lone Scout-A</t>
  </si>
  <si>
    <t>Vader’s Apprentice (early apprenticeship)</t>
  </si>
  <si>
    <t>Darth Vader’s Secret Apprentice (as of the Battle of Callos)</t>
  </si>
  <si>
    <t>--</t>
  </si>
  <si>
    <t>Y</t>
  </si>
  <si>
    <t>DR</t>
  </si>
  <si>
    <t>SR</t>
  </si>
  <si>
    <t>HP</t>
  </si>
  <si>
    <t>Speed (C)</t>
  </si>
  <si>
    <t>Speed (S)</t>
  </si>
  <si>
    <t>U</t>
  </si>
  <si>
    <t>*</t>
  </si>
  <si>
    <t>Starviper (Latest Model)</t>
  </si>
  <si>
    <t>R-42 Starchaser variant has a gunner seat.</t>
  </si>
  <si>
    <t>Special</t>
  </si>
  <si>
    <t>Stock Shuttle</t>
  </si>
  <si>
    <t>Stock Light freighter</t>
  </si>
  <si>
    <t>Stock Bomber</t>
  </si>
  <si>
    <t>Stock Superiority fighter</t>
  </si>
  <si>
    <t>Stock Interceptor</t>
  </si>
  <si>
    <t>Stock Light fighter</t>
  </si>
  <si>
    <t>Glorious Chariot</t>
  </si>
  <si>
    <t>Tibanna Gas Hauler</t>
  </si>
  <si>
    <t>Shackles of Nizon</t>
  </si>
  <si>
    <t>Hound's Tooth</t>
  </si>
  <si>
    <t>VCX-350 Light Freighter</t>
  </si>
  <si>
    <t>Cardan I-class Space Station</t>
  </si>
  <si>
    <t>Cardan II-class Space Station</t>
  </si>
  <si>
    <t>Cardan III-class Space Station</t>
  </si>
  <si>
    <t>YZ-775 Transport</t>
  </si>
  <si>
    <t>Jedi Knight</t>
  </si>
  <si>
    <t>Jedi Refugee</t>
  </si>
  <si>
    <t>Shadow Hand</t>
  </si>
  <si>
    <t>GenoHaradan Manufacture</t>
  </si>
  <si>
    <t>Iridonian Manufacture</t>
  </si>
  <si>
    <t>Krath Manufacture</t>
  </si>
  <si>
    <t>Mandalorian Manufacture</t>
  </si>
  <si>
    <t>Massassi Manufacture</t>
  </si>
  <si>
    <t>Stripping Equipment</t>
  </si>
  <si>
    <t>Verpine manufacture</t>
  </si>
  <si>
    <t>Akk Dog</t>
  </si>
  <si>
    <t>Sentient</t>
  </si>
  <si>
    <t>Packs and Swarms</t>
  </si>
  <si>
    <t>Squad</t>
  </si>
  <si>
    <t>The Aggressive Follower</t>
  </si>
  <si>
    <t>The Defensive Follower</t>
  </si>
  <si>
    <t>The Utility Follower</t>
  </si>
  <si>
    <t>Unit</t>
  </si>
  <si>
    <t>Sith Abomination</t>
  </si>
  <si>
    <t>Dark Side Spirit</t>
  </si>
  <si>
    <t>Chrystalis Beast</t>
  </si>
  <si>
    <t>Emperor’s Hand</t>
  </si>
  <si>
    <t>Imperial Radiation Zone Trooper (Radtrooper)</t>
  </si>
  <si>
    <t>Mandalorian Neo-Crusader Shock Trooper</t>
  </si>
  <si>
    <t>Mandalorian Neo-Crusader Rally Master</t>
  </si>
  <si>
    <t>Jedi Master</t>
  </si>
  <si>
    <t>Jedi Sage Master</t>
  </si>
  <si>
    <t>Republic Navy Admiral</t>
  </si>
  <si>
    <t>Jedi Sentinel Master</t>
  </si>
  <si>
    <t>Mandalorian Supercommando</t>
  </si>
  <si>
    <t>Quartermaster-class Supply Carrier</t>
  </si>
  <si>
    <t>Jedi Covenant Shuttle</t>
  </si>
  <si>
    <t>Skull Squadron Pilot</t>
  </si>
  <si>
    <t>Wheel Security</t>
  </si>
  <si>
    <t>Wheel Thug</t>
  </si>
  <si>
    <t>Mynock, swarm</t>
  </si>
  <si>
    <t>Swift Assault 5 Hovercraft</t>
  </si>
  <si>
    <t>200km/h</t>
  </si>
  <si>
    <t>Dinko Horde</t>
  </si>
  <si>
    <t>Greethka, Giant</t>
  </si>
  <si>
    <t>beast 16</t>
  </si>
  <si>
    <t>Laser Borer</t>
  </si>
  <si>
    <t>60km/h</t>
  </si>
  <si>
    <t>+10</t>
  </si>
  <si>
    <t>PK-2M Mining Droid</t>
  </si>
  <si>
    <t>Fear Moss, Gray</t>
  </si>
  <si>
    <t>beast 18</t>
  </si>
  <si>
    <t>BlasTech 500 "ESPO" Riot Gun</t>
  </si>
  <si>
    <t>Atk -2 single-shot</t>
  </si>
  <si>
    <t>Czerka Adventurer</t>
  </si>
  <si>
    <t>can be disassembled or reassembled as move</t>
  </si>
  <si>
    <t>BlasTech DLT-20A</t>
  </si>
  <si>
    <t>+1 v. disarm, "Longbarrel"</t>
  </si>
  <si>
    <t>DR10 hp20 Str40, can be broken with DC30 Str check, remove DC25 Mechanics</t>
  </si>
  <si>
    <t>Str 15, Str 20 to bind, can be broken with DC20 Str check, 30m/20sq 5cm wide</t>
  </si>
  <si>
    <t>can power anything up to Colossal for 1 day, or 1 hour if larger</t>
  </si>
  <si>
    <t>recharge in 4 hours, 1 charge at a time, can charge 100 packs or cells</t>
  </si>
  <si>
    <t>12 slots</t>
  </si>
  <si>
    <t>Perception +2, low-light vision, hands-free comlink</t>
  </si>
  <si>
    <t>draw as move instead of stan action but with -5 Stealth to conceal</t>
  </si>
  <si>
    <t>reduces range by one category, must aim</t>
  </si>
  <si>
    <t>R2 Series Astromech</t>
  </si>
  <si>
    <t>3PO Series Protocol Droid</t>
  </si>
  <si>
    <t>B1 Series Battle Droid</t>
  </si>
  <si>
    <t>B2 Series Super Battle Droid</t>
  </si>
  <si>
    <t>Droideka Series Destroyer Droid</t>
  </si>
  <si>
    <t>Crab Droid Scout</t>
  </si>
  <si>
    <t>IG-100 Series MagnaGuard</t>
  </si>
  <si>
    <t>Viper Series Probe Droid</t>
  </si>
  <si>
    <t>grants concealment</t>
  </si>
  <si>
    <t>low-light ignores concealment, reduces range by one category, must aim</t>
  </si>
  <si>
    <t>Nat 19 on Use the Force = regain dark or light powers, Dantooine</t>
  </si>
  <si>
    <t>Clone Assassin</t>
  </si>
  <si>
    <t>Darth Nihilus (Dark Wars)</t>
  </si>
  <si>
    <t>Dark Side Aberration (Human)</t>
  </si>
  <si>
    <t>Joker Squad Demolitionist</t>
  </si>
  <si>
    <t>Massassi Abomination</t>
  </si>
  <si>
    <t>Wolf Sazen</t>
  </si>
  <si>
    <t>Aerochaser Speeder Bike</t>
  </si>
  <si>
    <t>Aethersprite Interceptor (Modified)</t>
  </si>
  <si>
    <t>Acklay</t>
  </si>
  <si>
    <t>Dewback</t>
  </si>
  <si>
    <t>Nexu</t>
  </si>
  <si>
    <t>Rancor</t>
  </si>
  <si>
    <t>Reek</t>
  </si>
  <si>
    <t>Tauntaun</t>
  </si>
  <si>
    <t>Wampa</t>
  </si>
  <si>
    <t>beast 11</t>
  </si>
  <si>
    <t>beast 5</t>
  </si>
  <si>
    <t>Max
Velocity</t>
  </si>
  <si>
    <t>Cover</t>
  </si>
  <si>
    <t>Total</t>
  </si>
  <si>
    <t>Crew</t>
  </si>
  <si>
    <t>Total(+5)</t>
  </si>
  <si>
    <t>Total(0)</t>
  </si>
  <si>
    <t>Blaster rifle, sniper</t>
  </si>
  <si>
    <t>Cona</t>
  </si>
  <si>
    <t>Arcona</t>
  </si>
  <si>
    <t>T1-LB (Elbee)</t>
  </si>
  <si>
    <t>Phindar</t>
  </si>
  <si>
    <t>Phindian</t>
  </si>
  <si>
    <t>Alderaan</t>
  </si>
  <si>
    <t>Bakura</t>
  </si>
  <si>
    <t>Endor, Forest Moon</t>
  </si>
  <si>
    <t>Bestine IV</t>
  </si>
  <si>
    <t>Chandrila</t>
  </si>
  <si>
    <t>Corellia</t>
  </si>
  <si>
    <t>Corulag</t>
  </si>
  <si>
    <t>Eriadu</t>
  </si>
  <si>
    <t>+5 grapple to stop escape</t>
  </si>
  <si>
    <t>enemy starships lose morale or insight bonuses</t>
  </si>
  <si>
    <t>allied starships gain +5 insight bonus to Pilot checks</t>
  </si>
  <si>
    <t>-2 Atk for enemy starships</t>
  </si>
  <si>
    <t>+1 Atk or +1 Ref Def allied ships gain one bonus or the other, not both</t>
  </si>
  <si>
    <t>Targeting scope, enhanced</t>
  </si>
  <si>
    <t>50km</t>
  </si>
  <si>
    <t>200km, double cost for wrist sized</t>
  </si>
  <si>
    <t>Comlink, encryption</t>
  </si>
  <si>
    <t>Comlink, video capability</t>
  </si>
  <si>
    <t>Cannon enhancements</t>
  </si>
  <si>
    <t>Cannon enhancements, advanced</t>
  </si>
  <si>
    <t>Concussion missile, light</t>
  </si>
  <si>
    <t>7d10x2</t>
  </si>
  <si>
    <t>4-square splash</t>
  </si>
  <si>
    <t>Concussion missile, medium</t>
  </si>
  <si>
    <t>9d10x2</t>
  </si>
  <si>
    <t>Concussion missile, heavy</t>
  </si>
  <si>
    <t>9d10x5</t>
  </si>
  <si>
    <t>Lightsaber, long-handle</t>
  </si>
  <si>
    <t>Shock whip</t>
  </si>
  <si>
    <t>Tehk'la blade</t>
  </si>
  <si>
    <t>2d8 (2d10)</t>
  </si>
  <si>
    <t>Piercing and slashing</t>
  </si>
  <si>
    <t>reach 2sq, can grab but do not take -5 atk, swif each turn for 2d6 dam</t>
  </si>
  <si>
    <t>CX variant more fuel, CB variant slightly more cargo &amp; on capital ships</t>
  </si>
  <si>
    <t>Ministry-class Orbital Shuttle</t>
  </si>
  <si>
    <t>KT-400 Military Droid Carrier</t>
  </si>
  <si>
    <t>Davaab-type starfighter</t>
  </si>
  <si>
    <t>Krath Command Ship</t>
  </si>
  <si>
    <t>Interdictor-class Warship</t>
  </si>
  <si>
    <t>Centurion-class Battlecruiser</t>
  </si>
  <si>
    <t>Derriphan-class Battleship</t>
  </si>
  <si>
    <t>Foray-class Blockade Runner</t>
  </si>
  <si>
    <t>Imperial Inquisitor</t>
  </si>
  <si>
    <t>Jedi Duelist</t>
  </si>
  <si>
    <t>Malkite Poisoner</t>
  </si>
  <si>
    <t>Republic Army Brigadier</t>
  </si>
  <si>
    <t>Ship Captain</t>
  </si>
  <si>
    <t>Sith Apprentice</t>
  </si>
  <si>
    <t>SpecForce Elite Soldier</t>
  </si>
  <si>
    <t>Special Enforcement Officer</t>
  </si>
  <si>
    <t>Ace Pilot</t>
  </si>
  <si>
    <t>Black Sun Vigo [Bith version]</t>
  </si>
  <si>
    <t>Black Sun Vigo [Rodian version]</t>
  </si>
  <si>
    <t>Dark Lord of the Sith</t>
  </si>
  <si>
    <t>Elite Commando</t>
  </si>
  <si>
    <t>Imperial Sovereign Protector</t>
  </si>
  <si>
    <t>Jedi Watchman</t>
  </si>
  <si>
    <t>Master of Teräs Käsi</t>
  </si>
  <si>
    <t>Elite Warrior</t>
  </si>
  <si>
    <t>Zebra Starfighter</t>
  </si>
  <si>
    <t>Maka-Eekai L4000 Transport</t>
  </si>
  <si>
    <t>Neutron Star Bulk Cruiser</t>
  </si>
  <si>
    <t>Rakatan Guard Droid</t>
  </si>
  <si>
    <t>Datadagger</t>
  </si>
  <si>
    <t>code cylinder, +5 Stealth to conceal dagger</t>
  </si>
  <si>
    <t>MDS-50 Medisensor</t>
  </si>
  <si>
    <t>swif to know hp, on track or conditions</t>
  </si>
  <si>
    <t>Heat Sensor</t>
  </si>
  <si>
    <t>range 100m, Perception +2 to detect items that generate heat</t>
  </si>
  <si>
    <t>Cortosis Gauntlet</t>
  </si>
  <si>
    <t>can deactivate lightsabers 2min</t>
  </si>
  <si>
    <t>Medical Care</t>
  </si>
  <si>
    <t>Medpac Treatment</t>
  </si>
  <si>
    <t>Transportation</t>
  </si>
  <si>
    <t>Upkeep</t>
  </si>
  <si>
    <t>Vehicle Rental</t>
  </si>
  <si>
    <t>Speeder bike</t>
  </si>
  <si>
    <t>Airspeeder</t>
  </si>
  <si>
    <t>Bothan Spynet</t>
  </si>
  <si>
    <t>Maintenance</t>
  </si>
  <si>
    <t>Mooring</t>
  </si>
  <si>
    <t>Ship Replenishment</t>
  </si>
  <si>
    <t>w</t>
  </si>
  <si>
    <t>W</t>
  </si>
  <si>
    <t>u</t>
  </si>
  <si>
    <t>Class</t>
  </si>
  <si>
    <t>Gar Stazi, Admiral</t>
  </si>
  <si>
    <t>Thrawn, Admiral</t>
  </si>
  <si>
    <t>Wullf Yularen, Admiral</t>
  </si>
  <si>
    <t>Requires internet access! The W column is meant to be a GM tool for those who like to try to keep canon. When clicking the link, the wookieepedia link that corresponds to the item you want information on is displayed in your browser. You can of course search this information yourself, but sometimes wookieepedia is difficult to search in, especially when you are in a hurry!</t>
  </si>
  <si>
    <t>When data is simply not available, it will commonly be marked with a ? and/or in red. Sometimes an estimated guess have been made, but the red is there to make you see that it's not official information. When data is missing from wookieepedia it will have a X in the web column.</t>
  </si>
  <si>
    <t>Steeped in the dark side</t>
  </si>
  <si>
    <t>∞</t>
  </si>
  <si>
    <t>New Language p27 Rebellion</t>
  </si>
  <si>
    <t>Energy Lance</t>
  </si>
  <si>
    <t>Power Lance</t>
  </si>
  <si>
    <t>Axe</t>
  </si>
  <si>
    <t>Gaderffii</t>
  </si>
  <si>
    <t>2d4/2d4</t>
  </si>
  <si>
    <t>Bludgeoning and energy</t>
  </si>
  <si>
    <t>Bludgeoning and slashing</t>
  </si>
  <si>
    <t>ASP Series Labor Droid</t>
  </si>
  <si>
    <t>Bespin</t>
  </si>
  <si>
    <t>Bothawui</t>
  </si>
  <si>
    <t>Cerea</t>
  </si>
  <si>
    <t>Coruscant</t>
  </si>
  <si>
    <t>Dorin</t>
  </si>
  <si>
    <t>Duro</t>
  </si>
  <si>
    <t>Gamorr</t>
  </si>
  <si>
    <t>Iridonia</t>
  </si>
  <si>
    <t>Ithor</t>
  </si>
  <si>
    <t>Kashyyyk</t>
  </si>
  <si>
    <t>Naboo</t>
  </si>
  <si>
    <t>Nar Shaddaa</t>
  </si>
  <si>
    <t>Rodia</t>
  </si>
  <si>
    <t>Ryloth</t>
  </si>
  <si>
    <t>Sullust</t>
  </si>
  <si>
    <t>Tatooine</t>
  </si>
  <si>
    <t>Trandosha</t>
  </si>
  <si>
    <t>Ugnaught</t>
  </si>
  <si>
    <t>Bothan</t>
  </si>
  <si>
    <t>Cerean</t>
  </si>
  <si>
    <t>Kel Dor</t>
  </si>
  <si>
    <t>Duros</t>
  </si>
  <si>
    <t>Zabrak</t>
  </si>
  <si>
    <t>Ithorian</t>
  </si>
  <si>
    <t>Quarren</t>
  </si>
  <si>
    <t>Gungan</t>
  </si>
  <si>
    <t>Sullustan</t>
  </si>
  <si>
    <t>Bith</t>
  </si>
  <si>
    <t>Trandoshan</t>
  </si>
  <si>
    <t>WED Treadwell Repair Droid</t>
  </si>
  <si>
    <t>LOM-Series Protocol Droid</t>
  </si>
  <si>
    <t>BT-16 Perimeter Security Droid</t>
  </si>
  <si>
    <t>RHTC-560 Hunter Trainer</t>
  </si>
  <si>
    <t>Price not including HT drones</t>
  </si>
  <si>
    <t>HT Drone</t>
  </si>
  <si>
    <t>Bantha-II Cargo Skiff</t>
  </si>
  <si>
    <t>250km/h</t>
  </si>
  <si>
    <t>1500km/h</t>
  </si>
  <si>
    <t>9000 Z004 Landspeeder</t>
  </si>
  <si>
    <t>Air-2 Swoop</t>
  </si>
  <si>
    <t>300km/h</t>
  </si>
  <si>
    <t>600km/h</t>
  </si>
  <si>
    <t>M12-L Kimogila Heavy Fighter</t>
  </si>
  <si>
    <t>M22-T Krayt Gunship</t>
  </si>
  <si>
    <t>Pinook Fighter</t>
  </si>
  <si>
    <t>YKL-37R Nova Courier</t>
  </si>
  <si>
    <t>YV-545 Light Freighter</t>
  </si>
  <si>
    <t>Rebel Cell Member</t>
  </si>
  <si>
    <t>Rebel Honor Guard</t>
  </si>
  <si>
    <t>Rebel Marksman</t>
  </si>
  <si>
    <t>Resistance Leader</t>
  </si>
  <si>
    <t>Rogue Squadron Pilot</t>
  </si>
  <si>
    <t>SpecForce Guerrilla</t>
  </si>
  <si>
    <t>SpecForce Infiltrator</t>
  </si>
  <si>
    <t>SpecForce Marine</t>
  </si>
  <si>
    <t>SpecForce Officer</t>
  </si>
  <si>
    <t>Admiral Ackbar (Episode VI)</t>
  </si>
  <si>
    <t>Wedge Antilles (Episode VI)</t>
  </si>
  <si>
    <t>Tycho Celchu (Episode VI)</t>
  </si>
  <si>
    <t>Airen Cracken, General (Episode VI)</t>
  </si>
  <si>
    <t>Nera Dantels (Episode V)</t>
  </si>
  <si>
    <t>Biggs Darklighter (Episode IV)</t>
  </si>
  <si>
    <t>Wes Janson (Episode VI)</t>
  </si>
  <si>
    <t>Derek "Hobbie" Klivian (Episode VI)</t>
  </si>
  <si>
    <t>Nien Nunb (Episode VI)</t>
  </si>
  <si>
    <t>Carlist Rieekan, General (Episode V)</t>
  </si>
  <si>
    <t>Deena Shan (Episode V)</t>
  </si>
  <si>
    <t>Wicket (Episode VI)</t>
  </si>
  <si>
    <t>Winter (Episode VI)</t>
  </si>
  <si>
    <t>Ewok</t>
  </si>
  <si>
    <t>Atgar 1.4 FD P-Tower</t>
  </si>
  <si>
    <t>DF.9 Anti-Infantry Battery</t>
  </si>
  <si>
    <t>FPC 6.7 Anti-Aircraft Battery</t>
  </si>
  <si>
    <t>LV-38 Spotter/Probe Droid</t>
  </si>
  <si>
    <t>HTT-26 Heavy Troop Transport</t>
  </si>
  <si>
    <t>Ultra-Light Assault Vehicle (ULAV)</t>
  </si>
  <si>
    <t>T2-B Repulsor Tank</t>
  </si>
  <si>
    <t>T4-B Heavy Tank</t>
  </si>
  <si>
    <t>Em</t>
  </si>
  <si>
    <t>95km/h</t>
  </si>
  <si>
    <t>The passenger is a spotter droid</t>
  </si>
  <si>
    <t>400km/h</t>
  </si>
  <si>
    <t>130km/h</t>
  </si>
  <si>
    <t>Heavy Tracker</t>
  </si>
  <si>
    <t>80km/h</t>
  </si>
  <si>
    <t>40/km/h</t>
  </si>
  <si>
    <t>YM-2800 Limpet Ship</t>
  </si>
  <si>
    <t>T-Wing Interceptor</t>
  </si>
  <si>
    <t>X4 Gunship</t>
  </si>
  <si>
    <t>Blackhole Stormtrooper</t>
  </si>
  <si>
    <t>Hammerhead-class Cruiser</t>
  </si>
  <si>
    <t>Inexpugnable-class Tactical Command Vessel</t>
  </si>
  <si>
    <t>Shaadlar-type Troopship</t>
  </si>
  <si>
    <t>Jehavey'ir Assault Ship</t>
  </si>
  <si>
    <t>Kyramud-type Battleship</t>
  </si>
  <si>
    <t>Kandosii-type Dreadnaught</t>
  </si>
  <si>
    <t>Hyperspace Beacon</t>
  </si>
  <si>
    <t>Tibanna Gas Refinery Platform</t>
  </si>
  <si>
    <t>H-60 Tempest Bomber</t>
  </si>
  <si>
    <t>M3-A Scyk Fighter</t>
  </si>
  <si>
    <t>NovaSword Space Superiority Fighter</t>
  </si>
  <si>
    <t>R-41 Starchaser</t>
  </si>
  <si>
    <t>Toscan 8-Q Multipurpose Fighter</t>
  </si>
  <si>
    <t>Visas Marr (Dark Wars)</t>
  </si>
  <si>
    <t>Chewbacca (Episode VI)</t>
  </si>
  <si>
    <t>Darth Bandon</t>
  </si>
  <si>
    <t>Dob and Del Moomo</t>
  </si>
  <si>
    <t>Gand breathing apparatus</t>
  </si>
  <si>
    <t>Gand transliterator</t>
  </si>
  <si>
    <t>Gand starts with for 0 cost (filters 50 credits on Gand)</t>
  </si>
  <si>
    <t xml:space="preserve">Gand starts with for 0 cost </t>
  </si>
  <si>
    <t>Ubese environmental suit</t>
  </si>
  <si>
    <t>with breath mask &amp; voice modulator (year long filter costs 200 or 50 on Ubese)</t>
  </si>
  <si>
    <t>Cardan-class Space Station</t>
  </si>
  <si>
    <t>allied ships +5 DR and +1 Fort Def</t>
  </si>
  <si>
    <t>Acclamator I-class Assault Ship</t>
  </si>
  <si>
    <t>+2 Atk, +2 Ref Def OR +2 Fort Def to allies as determined by Hammerhead commander</t>
  </si>
  <si>
    <t>Inexpugnable Tactical Command Vessel</t>
  </si>
  <si>
    <t>allies may move 1 square in any direction</t>
  </si>
  <si>
    <t>-1 Ref Def &amp; -1 Fort Def v. enemies</t>
  </si>
  <si>
    <t>+1 Atk for allied starship missile Atk, no penalty on secondary attacks with a locked missile</t>
  </si>
  <si>
    <t>all engineers on allied ships may reroute power with 1 swif not 3, no other effects stack</t>
  </si>
  <si>
    <t>+2 Ref Def to allied starships Gargantuan or smaller</t>
  </si>
  <si>
    <t>allied starfighters that begin their turn adjacent +1 spd</t>
  </si>
  <si>
    <t>DR halved for enemies if adjacent</t>
  </si>
  <si>
    <t>Size</t>
  </si>
  <si>
    <t>Weapon</t>
  </si>
  <si>
    <t>Cost</t>
  </si>
  <si>
    <t>Damage</t>
  </si>
  <si>
    <t>Fire</t>
  </si>
  <si>
    <t>Weight</t>
  </si>
  <si>
    <t>Type</t>
  </si>
  <si>
    <t>Availability</t>
  </si>
  <si>
    <t>Bryar Pistol</t>
  </si>
  <si>
    <t>M</t>
  </si>
  <si>
    <t>A</t>
  </si>
  <si>
    <t>3d4</t>
  </si>
  <si>
    <t>S</t>
  </si>
  <si>
    <t>Energy</t>
  </si>
  <si>
    <t>Licensed</t>
  </si>
  <si>
    <t>DX-2 Disruptor pistol</t>
  </si>
  <si>
    <t>special</t>
  </si>
  <si>
    <t>treats as if threshold is 5 less, if killed = disintegrated</t>
  </si>
  <si>
    <t>3d6</t>
  </si>
  <si>
    <t>Illegal</t>
  </si>
  <si>
    <t>Bryar Rifle</t>
  </si>
  <si>
    <t>I</t>
  </si>
  <si>
    <t>1350?</t>
  </si>
  <si>
    <t>3d8</t>
  </si>
  <si>
    <t>Oorn Noth: Racer on the Run</t>
  </si>
  <si>
    <t>Harno: Rogue Big Game Hunter</t>
  </si>
  <si>
    <t>Tyrnia Masak: Pit Fighter</t>
  </si>
  <si>
    <t>Dool Pundar: Pirate Lord</t>
  </si>
  <si>
    <t>Tusken Raider Scout</t>
  </si>
  <si>
    <t>Darth Sion</t>
  </si>
  <si>
    <t>-1 if medium creature and not mounted</t>
  </si>
  <si>
    <t>Can be thrown</t>
  </si>
  <si>
    <t>Merr-Sonn PLX-2M Portable Missile Launcher</t>
  </si>
  <si>
    <t>Miniature Proton Torpedo Launcher</t>
  </si>
  <si>
    <t>Siang Lance</t>
  </si>
  <si>
    <t>6d10</t>
  </si>
  <si>
    <t>Merr-Sonn KZZ riot armor</t>
  </si>
  <si>
    <t>Shield gauntlet</t>
  </si>
  <si>
    <t>Ambient aural amplifier</t>
  </si>
  <si>
    <t>Computerized interface scope</t>
  </si>
  <si>
    <t>-1 range when aiming, otherwise as targeting scope.</t>
  </si>
  <si>
    <t>FX-7 Medical Droid</t>
  </si>
  <si>
    <t>R4-Series Agromech Droid</t>
  </si>
  <si>
    <t>Ion mine</t>
  </si>
  <si>
    <t>Limpet mine</t>
  </si>
  <si>
    <t>4d6*</t>
  </si>
  <si>
    <t>6sq reel, +5 Mechanics check to ignore DR</t>
  </si>
  <si>
    <t>magnetic, set tripwire DC 10 Mechanics, link together DC 10 Mechanics</t>
  </si>
  <si>
    <t>adhesive, ignores DR of object attached to, activate as stan &amp; detonation delayed 1 rnd, vehicle must be Large or larger</t>
  </si>
  <si>
    <t>Recognition system</t>
  </si>
  <si>
    <t>Device doesn't work for anyone but owner; owner can disable</t>
  </si>
  <si>
    <t>Remote activation</t>
  </si>
  <si>
    <t>Can activate with comlink as swift</t>
  </si>
  <si>
    <t>Repulsorlift</t>
  </si>
  <si>
    <t>Retractable stock</t>
  </si>
  <si>
    <t>0/1</t>
  </si>
  <si>
    <t>See rules on SAGA 125; 0 slots for rifles, 1 for pistols</t>
  </si>
  <si>
    <t>Secret compartment</t>
  </si>
  <si>
    <t>Like storage capacity (below), but a Perception check to find</t>
  </si>
  <si>
    <t>Shadowskin</t>
  </si>
  <si>
    <t>+5 equipment to Stealth</t>
  </si>
  <si>
    <t>Information and tips on how to use this index</t>
  </si>
  <si>
    <r>
      <t>Slave II</t>
    </r>
    <r>
      <rPr>
        <sz val="10"/>
        <color indexed="8"/>
        <rFont val="Times New Roman"/>
        <family val="1"/>
      </rPr>
      <t xml:space="preserve"> (torps, improved sensor array, SR &amp; sublight engines)</t>
    </r>
  </si>
  <si>
    <r>
      <t>Visionary, The,</t>
    </r>
    <r>
      <rPr>
        <sz val="10"/>
        <color indexed="8"/>
        <rFont val="Times New Roman"/>
        <family val="1"/>
      </rPr>
      <t xml:space="preserve"> Goto's Yacht</t>
    </r>
  </si>
  <si>
    <t>Autowidth</t>
  </si>
  <si>
    <t>To do:</t>
  </si>
  <si>
    <t>D2</t>
  </si>
  <si>
    <t>DROID</t>
  </si>
  <si>
    <t>MANUFACTURER</t>
  </si>
  <si>
    <t>COMMENTS</t>
  </si>
  <si>
    <t>Cost (new)</t>
  </si>
  <si>
    <t>Cost (used)</t>
  </si>
  <si>
    <t>STARSHIP</t>
  </si>
  <si>
    <t>VEHICLE</t>
  </si>
  <si>
    <t>CLASS</t>
  </si>
  <si>
    <t>TYPE</t>
  </si>
  <si>
    <t>BEAST</t>
  </si>
  <si>
    <t>D7</t>
  </si>
  <si>
    <t>beast 9/scout 3</t>
  </si>
  <si>
    <t>NPC</t>
  </si>
  <si>
    <t>SPECIES</t>
  </si>
  <si>
    <t>Feethan Ottraw Scalable Assemblies</t>
  </si>
  <si>
    <t>Slayn &amp; Korpil</t>
  </si>
  <si>
    <t>Haor Chall</t>
  </si>
  <si>
    <t>Damorian Manufacturing Corporation</t>
  </si>
  <si>
    <t>Unknown</t>
  </si>
  <si>
    <t>Confederacy of Independent Systems</t>
  </si>
  <si>
    <t>Recusant-class Light Destroyer</t>
  </si>
  <si>
    <t>Ugly</t>
  </si>
  <si>
    <t>Consular-class Cruiser</t>
  </si>
  <si>
    <t>CorelliSpace</t>
  </si>
  <si>
    <t>Cutlass-9 Patrol Fighter</t>
  </si>
  <si>
    <t>Clutch Fighter</t>
  </si>
  <si>
    <t>TYE-wing</t>
  </si>
  <si>
    <t>X-TIE</t>
  </si>
  <si>
    <t>CX-133 Chaos Fighter</t>
  </si>
  <si>
    <t>Koros Spaceworks</t>
  </si>
  <si>
    <t>Neo-Crusader War Forge</t>
  </si>
  <si>
    <t>Sith Empire</t>
  </si>
  <si>
    <t>Commerce Guild</t>
  </si>
  <si>
    <t>Koensayr</t>
  </si>
  <si>
    <t>Novatrooper</t>
  </si>
  <si>
    <t>Seatrooper</t>
  </si>
  <si>
    <t>Spacetrooper</t>
  </si>
  <si>
    <t>FastFlesh Medpac</t>
  </si>
  <si>
    <t>Treat Injury +5</t>
  </si>
  <si>
    <t>Lando Calrissian (Episode V)</t>
  </si>
  <si>
    <t>Garm Bel Iblis</t>
  </si>
  <si>
    <t>Jarael</t>
  </si>
  <si>
    <t>Juhani (Jedi Civil War)</t>
  </si>
  <si>
    <t>Lando Calrissian (Episode VI)</t>
  </si>
  <si>
    <t>Marn “The Gryph” Hierogryph</t>
  </si>
  <si>
    <t>Mon Mothma</t>
  </si>
  <si>
    <t>Bail Organa</t>
  </si>
  <si>
    <t>Bao-Dur (Dark Wars)</t>
  </si>
  <si>
    <t>Desann</t>
  </si>
  <si>
    <t>Han Solo (Episode IV)</t>
  </si>
  <si>
    <t>Kazdan Paratus</t>
  </si>
  <si>
    <t>Luke Skywalker (Episode V)</t>
  </si>
  <si>
    <t>Gamma-class Assault Shuttle</t>
  </si>
  <si>
    <t>Telgorn Corporation</t>
  </si>
  <si>
    <t>Sienar Fleet Systems</t>
  </si>
  <si>
    <t>Golan Arms</t>
  </si>
  <si>
    <t>Galactic Power Engineering</t>
  </si>
  <si>
    <t>Gallofree Yards, Inc</t>
  </si>
  <si>
    <t>GR-75 Medium Transport</t>
  </si>
  <si>
    <t>Rendili Hyperworks</t>
  </si>
  <si>
    <t>Olanji/Charubah</t>
  </si>
  <si>
    <t>Hapes Consortium</t>
  </si>
  <si>
    <t>Mon Calamari Shipyards</t>
  </si>
  <si>
    <t>Citadel-class Cruiser, ILH-KK</t>
  </si>
  <si>
    <t>Light Corvette</t>
  </si>
  <si>
    <t>IPV-1 System Patrol Craft</t>
  </si>
  <si>
    <t>Theed Palace</t>
  </si>
  <si>
    <t>Kaloth</t>
  </si>
  <si>
    <t>Kazellis Corporation</t>
  </si>
  <si>
    <t>Supremacy-class Attack Ship</t>
  </si>
  <si>
    <t>Basiliskan</t>
  </si>
  <si>
    <t>Arakyd Industries</t>
  </si>
  <si>
    <t>MandalMotors</t>
  </si>
  <si>
    <t>Lucrehulk-class Battleship</t>
  </si>
  <si>
    <t>MC-80, Mon Calamari Cruiser</t>
  </si>
  <si>
    <t>Zentine Dynamics Shipyards</t>
  </si>
  <si>
    <t>Miy'til Assault Bomber</t>
  </si>
  <si>
    <t>Star Defender, Mon Calamari</t>
  </si>
  <si>
    <t>Mobile Spacedock 220</t>
  </si>
  <si>
    <t>N-1 Starfighter, Naboo</t>
  </si>
  <si>
    <t>Core World Nobles</t>
  </si>
  <si>
    <t>Droid Equality Foundation</t>
  </si>
  <si>
    <t>The Firebird Society</t>
  </si>
  <si>
    <t>The Galactic Alliance Guard</t>
  </si>
  <si>
    <t>The Hapans</t>
  </si>
  <si>
    <t>House Korden</t>
  </si>
  <si>
    <t>Kashyyyk Resistance</t>
  </si>
  <si>
    <t>Naboo Resistance Movement</t>
  </si>
  <si>
    <t>New Republic Intelligence</t>
  </si>
  <si>
    <t>Praetorite Vong</t>
  </si>
  <si>
    <t>The Tagge Company</t>
  </si>
  <si>
    <t>Tapani Nobles</t>
  </si>
  <si>
    <t>Yuuzhan Vong</t>
  </si>
  <si>
    <t>Echani Handmaiden</t>
  </si>
  <si>
    <t>Sith Marauder</t>
  </si>
  <si>
    <t>ASN-121 Assassin Droid</t>
  </si>
  <si>
    <t>Jar Jar Binks</t>
  </si>
  <si>
    <t>Han Solo (prior to Episode IV)</t>
  </si>
  <si>
    <t>Karnak Tetsu (Dark Wars)</t>
  </si>
  <si>
    <t>Sorcerers of Tund</t>
  </si>
  <si>
    <t>Trandoshan Scavenger</t>
  </si>
  <si>
    <t>Quarren Isolationist</t>
  </si>
  <si>
    <t>Mobile Hologram Projection Pod</t>
  </si>
  <si>
    <t>Human Soldier of Fortune</t>
  </si>
  <si>
    <t>Shasa (Jedi Civil War)</t>
  </si>
  <si>
    <t>Clone Trooper, Heavy</t>
  </si>
  <si>
    <t>Meekah Hozard, Leader of the Blood Tachs</t>
  </si>
  <si>
    <t>Regera Girawn, Force Witch</t>
  </si>
  <si>
    <t>Firaxa</t>
  </si>
  <si>
    <t>Gizka</t>
  </si>
  <si>
    <t>Gizka Pack</t>
  </si>
  <si>
    <t>beast pack 1</t>
  </si>
  <si>
    <t>Darok-Tho</t>
  </si>
  <si>
    <t>Mandalorian Marauder</t>
  </si>
  <si>
    <t>Old Republic Guard</t>
  </si>
  <si>
    <t>if on tripod treat as one size smaller, can only affect Huge or smaller, can move 10sq or hurl 10sq (target takes dam = size of hurled object CR 254), 2nd crewmember stan to regulate power or -2 atk</t>
  </si>
  <si>
    <t>atk roll ignores target's armor bonus to Ref Def, allies gain +2 atk with missile or grenade launcher or vehicle weapon</t>
  </si>
  <si>
    <t>Antipersonnel Mine</t>
  </si>
  <si>
    <t>Detonite cord</t>
  </si>
  <si>
    <t>Notorious Outlaw</t>
  </si>
  <si>
    <t>Space Transport Pilot</t>
  </si>
  <si>
    <t>Security Officer</t>
  </si>
  <si>
    <t>Inspector</t>
  </si>
  <si>
    <t>Zietta the Hutt</t>
  </si>
  <si>
    <t>Geonosis</t>
  </si>
  <si>
    <t>Geonosian</t>
  </si>
  <si>
    <t>Glee Anselm</t>
  </si>
  <si>
    <t>Nautolan</t>
  </si>
  <si>
    <t>Iktotch</t>
  </si>
  <si>
    <t>Iktotchi</t>
  </si>
  <si>
    <t>Kalee</t>
  </si>
  <si>
    <t>Kaleesh</t>
  </si>
  <si>
    <t>Kamino</t>
  </si>
  <si>
    <t>Kerkoida</t>
  </si>
  <si>
    <t>Kerkoiden</t>
  </si>
  <si>
    <t>Malastare</t>
  </si>
  <si>
    <t>Dug</t>
  </si>
  <si>
    <t>Mustafar</t>
  </si>
  <si>
    <t>Muun</t>
  </si>
  <si>
    <t>Nelvaan</t>
  </si>
  <si>
    <t>Nelvaanian</t>
  </si>
  <si>
    <t>Polis Massa</t>
  </si>
  <si>
    <t>Sembla</t>
  </si>
  <si>
    <t>Vurk</t>
  </si>
  <si>
    <t>Teth</t>
  </si>
  <si>
    <t>Toydaria</t>
  </si>
  <si>
    <t>Huge</t>
  </si>
  <si>
    <t>Gargantuan</t>
  </si>
  <si>
    <t>Colossal</t>
  </si>
  <si>
    <t>Amphibious seals</t>
  </si>
  <si>
    <t>swim = half fly rate (min 1)</t>
  </si>
  <si>
    <t>Antiboarding systems</t>
  </si>
  <si>
    <t>Colossal+</t>
  </si>
  <si>
    <t>CL 4 hazard see p.56</t>
  </si>
  <si>
    <t>Armor +1</t>
  </si>
  <si>
    <t>Armor +2</t>
  </si>
  <si>
    <t>Armor +3</t>
  </si>
  <si>
    <t>Colossal (frigate)+</t>
  </si>
  <si>
    <t>Armor +4</t>
  </si>
  <si>
    <t>Colossal (cruiser)+</t>
  </si>
  <si>
    <t>Atmospheric thruster</t>
  </si>
  <si>
    <t>Colossal-</t>
  </si>
  <si>
    <t>+2 Will Def</t>
  </si>
  <si>
    <t>+5 Treat Injury with vital transfer if Dark Side Score = 0</t>
  </si>
  <si>
    <t>Rare, Extremely</t>
  </si>
  <si>
    <t>deals fire damage not energy &amp; slashing, if damaged catch fire</t>
  </si>
  <si>
    <t>+2 atk v. lightsaber</t>
  </si>
  <si>
    <t>if spend a Force Point to lightsaber atk, increase dam one die step if have Strong in the Force</t>
  </si>
  <si>
    <t>+3 dam, Tatooine</t>
  </si>
  <si>
    <t>ignore penalties to sense Vong, Yuuzhan Vong biotechnology</t>
  </si>
  <si>
    <t>+2 Use the Force for powers that affect you as sole target</t>
  </si>
  <si>
    <t>Beckon call</t>
  </si>
  <si>
    <t>call ship with slave circuit</t>
  </si>
  <si>
    <t>Blade lock</t>
  </si>
  <si>
    <t>swif to lock blade so won't turn off, swif to unlock</t>
  </si>
  <si>
    <t>Concealed compartment</t>
  </si>
  <si>
    <t>single object of Fine size</t>
  </si>
  <si>
    <t>Electrum detail</t>
  </si>
  <si>
    <t>grants favorable circumstances on Persuasion if target if familiar with meaning</t>
  </si>
  <si>
    <t>Fiber cord</t>
  </si>
  <si>
    <t xml:space="preserve">DC 5 Use the Force to activate as swif </t>
  </si>
  <si>
    <t>Interlocking hilt</t>
  </si>
  <si>
    <t>Rendili StarDrive</t>
  </si>
  <si>
    <t>Colicoid Creation Nest</t>
  </si>
  <si>
    <t>Phlac-Arphocc Automata</t>
  </si>
  <si>
    <t>Lucrehulk-class Droid Control Ship</t>
  </si>
  <si>
    <t>Scarab-class Starfighter, Droid</t>
  </si>
  <si>
    <t>Vulture-class Droid Starfighter, Droid</t>
  </si>
  <si>
    <t>Baktoid Armor Workshop</t>
  </si>
  <si>
    <t>Core Galaxy Systems</t>
  </si>
  <si>
    <t>Cygnus Spaceworks</t>
  </si>
  <si>
    <t>FreiTek Inc</t>
  </si>
  <si>
    <t>Nubia Star Drives, Incorporated</t>
  </si>
  <si>
    <t>Huppla Pasa Tisc Shipwrights Collective</t>
  </si>
  <si>
    <t>G9 Rigger</t>
  </si>
  <si>
    <t>Gallofree Yards</t>
  </si>
  <si>
    <t>Jedi battle armor, light</t>
  </si>
  <si>
    <t>Dark armor, medium</t>
  </si>
  <si>
    <t>Jedi battle armor, medium</t>
  </si>
  <si>
    <t>Dark armor, heavy</t>
  </si>
  <si>
    <t>automatically comes with a single enhancement from the Sith Alchemist talent (J22)</t>
  </si>
  <si>
    <t>optional rule: Jedi can wear without AP with no bonuses to Def</t>
  </si>
  <si>
    <t>DR 10, lightsabers do not ignore DR, does not take penalties for no Heavy AP</t>
  </si>
  <si>
    <t>Medical bundle, 8-2A</t>
  </si>
  <si>
    <t>Subelectronic converter</t>
  </si>
  <si>
    <t>Battle harness, Sith</t>
  </si>
  <si>
    <t>Force detector</t>
  </si>
  <si>
    <t>Belbullab-22 Heavy Starfighter</t>
  </si>
  <si>
    <t>Belbullab-23 Heavy Starfighter</t>
  </si>
  <si>
    <t>Belbullab-24 Heavy Starfighter</t>
  </si>
  <si>
    <t>C-9979 Landing Craft</t>
  </si>
  <si>
    <t>CIS-Advanced Starfighter</t>
  </si>
  <si>
    <t>CR-20 Troop Carrier</t>
  </si>
  <si>
    <t>Dagger-class Starfighter</t>
  </si>
  <si>
    <t>Diamond-class Cruiser</t>
  </si>
  <si>
    <t>Dianoga-class Assault Starfighter</t>
  </si>
  <si>
    <t>Droch-class Boarding Ship</t>
  </si>
  <si>
    <t>Eta-2, Heavy-Defense variant</t>
  </si>
  <si>
    <t>Eta-2, High-Maneuver variant</t>
  </si>
  <si>
    <t>Freefall-class Starfighter</t>
  </si>
  <si>
    <t>GS-100 Salvage Ship</t>
  </si>
  <si>
    <t>Hardcell-class Transport</t>
  </si>
  <si>
    <t>Tis Dolan</t>
  </si>
  <si>
    <t>Anjiliac Clan Thug</t>
  </si>
  <si>
    <t>Liash Keane</t>
  </si>
  <si>
    <t>Yissk</t>
  </si>
  <si>
    <t>Virec Xan</t>
  </si>
  <si>
    <t>Sable Dawn Assassin</t>
  </si>
  <si>
    <t>Zan Dane, Pirate</t>
  </si>
  <si>
    <t>Taarna Renay, Smuggler</t>
  </si>
  <si>
    <t>Yalpor Waar, Arms Dealer</t>
  </si>
  <si>
    <t>Ferrika Lazerra, Black Market Agent</t>
  </si>
  <si>
    <t>Vordell, Turncoat Smuggler</t>
  </si>
  <si>
    <t>Solvek, Imprisoned Bounty Hunter</t>
  </si>
  <si>
    <t>Pol Virten, Self Styled Sith Lord</t>
  </si>
  <si>
    <t>Prello the Hutt</t>
  </si>
  <si>
    <t>Puzell, Epsis Underboss</t>
  </si>
  <si>
    <t>Sable Dawn Thug</t>
  </si>
  <si>
    <t>Cel N'ero</t>
  </si>
  <si>
    <t>Hooligan</t>
  </si>
  <si>
    <t>Epsis Sentry</t>
  </si>
  <si>
    <t>Barin Trevina</t>
  </si>
  <si>
    <t>Evad Court Security Guard</t>
  </si>
  <si>
    <t>Sable Dawn Lieutenant</t>
  </si>
  <si>
    <t>Bythen Forral, Flight Instructor</t>
  </si>
  <si>
    <t>Skako</t>
  </si>
  <si>
    <t>Skakoan</t>
  </si>
  <si>
    <t>Eldewn and Elsae Sarvool, Twin Runaways</t>
  </si>
  <si>
    <t>3?</t>
  </si>
  <si>
    <t>Jirany Sha</t>
  </si>
  <si>
    <t>Mandalorian Neo-Crusader Mercenary</t>
  </si>
  <si>
    <t>Duqua Dar</t>
  </si>
  <si>
    <t>Acaadi</t>
  </si>
  <si>
    <t>BoShek</t>
  </si>
  <si>
    <t>Booster Terrik</t>
  </si>
  <si>
    <t>Boushh</t>
  </si>
  <si>
    <t>Jodo Kast</t>
  </si>
  <si>
    <t>Jorj Car'das</t>
  </si>
  <si>
    <t>Mirax Terrik Horn</t>
  </si>
  <si>
    <t>Moxin Tark</t>
  </si>
  <si>
    <t>Prince Xizor</t>
  </si>
  <si>
    <t>Snoova</t>
  </si>
  <si>
    <t>Tyber Zann</t>
  </si>
  <si>
    <t>Zam Wesell</t>
  </si>
  <si>
    <t>Zardra</t>
  </si>
  <si>
    <t>Zuckuss</t>
  </si>
  <si>
    <t>Blockade Runner</t>
  </si>
  <si>
    <t>Brawler</t>
  </si>
  <si>
    <t>Data Slicer</t>
  </si>
  <si>
    <t>Enforcer</t>
  </si>
  <si>
    <t>Expert Assassin</t>
  </si>
  <si>
    <t>Fixer</t>
  </si>
  <si>
    <t>8d6</t>
  </si>
  <si>
    <t>Land mine</t>
  </si>
  <si>
    <t>Laser trip mine</t>
  </si>
  <si>
    <t>Manual trigger</t>
  </si>
  <si>
    <t>Proximity mine</t>
  </si>
  <si>
    <t>6d6</t>
  </si>
  <si>
    <t>1sq</t>
  </si>
  <si>
    <t>3sq</t>
  </si>
  <si>
    <t>activated on line in 6 squares</t>
  </si>
  <si>
    <t>A-7 Hunter Interceptor</t>
  </si>
  <si>
    <t>TIE Prototype</t>
  </si>
  <si>
    <t>Guardian-class Light Cruiser</t>
  </si>
  <si>
    <t>Rogue Shadow</t>
  </si>
  <si>
    <t>Sentinel-class Shuttle</t>
  </si>
  <si>
    <t>Escort Carrier</t>
  </si>
  <si>
    <t>Gladiator-class Star Destroyer</t>
  </si>
  <si>
    <t>Broad-side Heavy Cruiser</t>
  </si>
  <si>
    <t>Tartan-class Patrol Cruiser</t>
  </si>
  <si>
    <t>Victory-class Star Destroyer</t>
  </si>
  <si>
    <t>Arkanian Legacy</t>
  </si>
  <si>
    <t>CL</t>
  </si>
  <si>
    <t>CF</t>
  </si>
  <si>
    <t>CC</t>
  </si>
  <si>
    <t>CS</t>
  </si>
  <si>
    <t>V-19 Torrent Starfighter, Advanced</t>
  </si>
  <si>
    <t>Eta-2 Interceptor, modified</t>
  </si>
  <si>
    <t>Rebel Assault Frigate, Prototype</t>
  </si>
  <si>
    <t>Hapes Nova Cruiser, upgraded</t>
  </si>
  <si>
    <t>Repulsor Sled</t>
  </si>
  <si>
    <t>Talon I Cloud Car</t>
  </si>
  <si>
    <t>Bloodfin</t>
  </si>
  <si>
    <t>Sandcrawler</t>
  </si>
  <si>
    <t>Urban Navigator Speeder Bike</t>
  </si>
  <si>
    <t>PL-90 Luxury Speeder</t>
  </si>
  <si>
    <t>Twin-228 Airspeeder</t>
  </si>
  <si>
    <t>Basilisk War Droid</t>
  </si>
  <si>
    <t>HSP-10 Pursuit Airspeeder</t>
  </si>
  <si>
    <t>Armored Groundcar</t>
  </si>
  <si>
    <t>Arrow-23 Landspeeder</t>
  </si>
  <si>
    <t>Flare-S Swoop</t>
  </si>
  <si>
    <t>HK-50 Series Assassin Droid</t>
  </si>
  <si>
    <t>TIE Interceptor</t>
  </si>
  <si>
    <t>TIE Interceptor, 181st Squadron</t>
  </si>
  <si>
    <t>Temperate (polluted)</t>
  </si>
  <si>
    <t>33h</t>
  </si>
  <si>
    <t>Dark Jedi Master</t>
  </si>
  <si>
    <t>Fallen Jedi Sith Lord</t>
  </si>
  <si>
    <t>Sith Lord</t>
  </si>
  <si>
    <r>
      <t>181</t>
    </r>
    <r>
      <rPr>
        <vertAlign val="superscript"/>
        <sz val="10"/>
        <rFont val="Times New Roman"/>
        <family val="1"/>
      </rPr>
      <t>st</t>
    </r>
    <r>
      <rPr>
        <sz val="10"/>
        <rFont val="Times New Roman"/>
      </rPr>
      <t xml:space="preserve"> Squadron Pilot</t>
    </r>
  </si>
  <si>
    <t>Obi-Wan Kenobi, Jedi Spirit</t>
  </si>
  <si>
    <t>Chalkazza, Wookiee Bounty Hunter</t>
  </si>
  <si>
    <t>Mission Vao (in Taris Undercity)</t>
  </si>
  <si>
    <t>“The Graaf”</t>
  </si>
  <si>
    <t>Wedge Antilles, Red Two</t>
  </si>
  <si>
    <t>Zaalbar (Jedi Civil War)</t>
  </si>
  <si>
    <t>Atton Rand (Dark Wars)</t>
  </si>
  <si>
    <t>Deena Shan</t>
  </si>
  <si>
    <t>Drexl Roosh</t>
  </si>
  <si>
    <t>Armand Isard</t>
  </si>
  <si>
    <t>Maris Brood</t>
  </si>
  <si>
    <t>Mira (Dark Wars)</t>
  </si>
  <si>
    <t>"Bantha" Rawk</t>
  </si>
  <si>
    <t>Galactic Alliance</t>
  </si>
  <si>
    <t>Andurgo</t>
  </si>
  <si>
    <t>Anj Dahl</t>
  </si>
  <si>
    <t>Antares Draco</t>
  </si>
  <si>
    <t>Astraal Vao</t>
  </si>
  <si>
    <t>Azlyn Rae</t>
  </si>
  <si>
    <t>Bail Antilles</t>
  </si>
  <si>
    <t>Black Sun Lieutenant</t>
  </si>
  <si>
    <t>Black Sun</t>
  </si>
  <si>
    <t>swif to lock two lightsabers together</t>
  </si>
  <si>
    <t>Pressure grip</t>
  </si>
  <si>
    <t>lightsaber deactivates if no longer held</t>
  </si>
  <si>
    <t>Trapped grip</t>
  </si>
  <si>
    <t>action needed to activate or 1d6 energy dam, DC 20 Perception to reveal trap</t>
  </si>
  <si>
    <t>Waterproof casing</t>
  </si>
  <si>
    <t>Discblade</t>
  </si>
  <si>
    <t>Flash canister, R-9</t>
  </si>
  <si>
    <t>Dark armor, light</t>
  </si>
  <si>
    <t>WJ-880 blinding helmet</t>
  </si>
  <si>
    <t>Orbalisk armor</t>
  </si>
  <si>
    <t>Galactic Alliance Core Fleet Elite Commando</t>
  </si>
  <si>
    <t>Galactic Alliance Navy Captain</t>
  </si>
  <si>
    <t>Galactic Alliance Navy Gunner</t>
  </si>
  <si>
    <t>Galactic Alliance Navy Junior Officer</t>
  </si>
  <si>
    <t>Galactic Alliance Pilot</t>
  </si>
  <si>
    <t>Gial Gahan</t>
  </si>
  <si>
    <t>Gunn Yage</t>
  </si>
  <si>
    <t>Haako</t>
  </si>
  <si>
    <t>Hondo Karr</t>
  </si>
  <si>
    <t>Hosk Trey'lis</t>
  </si>
  <si>
    <t>Imperial Missionary</t>
  </si>
  <si>
    <t>Jak</t>
  </si>
  <si>
    <t>Jariah Syn</t>
  </si>
  <si>
    <t>Joker Squad Heavy Weapon Specialist</t>
  </si>
  <si>
    <t>Joker Squad Storm Trooper</t>
  </si>
  <si>
    <t>Jor Torlin</t>
  </si>
  <si>
    <t>Kee</t>
  </si>
  <si>
    <t>Knighthunter</t>
  </si>
  <si>
    <t>Kol Skywalker</t>
  </si>
  <si>
    <t>Konrad Rus</t>
  </si>
  <si>
    <t>Liaan Lah</t>
  </si>
  <si>
    <t>Marasiah Fel</t>
  </si>
  <si>
    <t>Mon Calamari Resistance Member</t>
  </si>
  <si>
    <t>Monia Gahan</t>
  </si>
  <si>
    <t>Morlish Veed</t>
  </si>
  <si>
    <t>Navy Screeger</t>
  </si>
  <si>
    <t>Nei Rin</t>
  </si>
  <si>
    <t>Niffla</t>
  </si>
  <si>
    <t>Nu Toreena</t>
  </si>
  <si>
    <t>Nyna Calixte (Morrigan Corde)</t>
  </si>
  <si>
    <t>Oron Jaeger</t>
  </si>
  <si>
    <t>Pol Temm</t>
  </si>
  <si>
    <t>Queen Jool</t>
  </si>
  <si>
    <t>Rav</t>
  </si>
  <si>
    <t>Roan Fel</t>
  </si>
  <si>
    <t>Rulf Yage</t>
  </si>
  <si>
    <t>Sith Spy</t>
  </si>
  <si>
    <t>GE3-Series Protocol Droid</t>
  </si>
  <si>
    <t>GG-Series Hospitality Droid</t>
  </si>
  <si>
    <t>HK-24 Series Assassin Droid</t>
  </si>
  <si>
    <t>HK-Series Droid, Independent</t>
  </si>
  <si>
    <t>Juggernaut War Droid</t>
  </si>
  <si>
    <t>Illegal, Rare</t>
  </si>
  <si>
    <t>K-X12 Probe Droid</t>
  </si>
  <si>
    <t>Devastator War Droid</t>
  </si>
  <si>
    <t>Corporate</t>
  </si>
  <si>
    <t>Starships, technology</t>
  </si>
  <si>
    <t>Foodstuff, ore, labor</t>
  </si>
  <si>
    <t>Ewok &amp; Yuzzum</t>
  </si>
  <si>
    <t>28h</t>
  </si>
  <si>
    <t>Gammorean</t>
  </si>
  <si>
    <t>Feudal clans</t>
  </si>
  <si>
    <t>Warriors, slaves</t>
  </si>
  <si>
    <t>Arid (hot)</t>
  </si>
  <si>
    <t>29h</t>
  </si>
  <si>
    <t>Dictatorship</t>
  </si>
  <si>
    <t>Malidris</t>
  </si>
  <si>
    <t>Tropical</t>
  </si>
  <si>
    <t>41h</t>
  </si>
  <si>
    <t>Herds</t>
  </si>
  <si>
    <t>Foodstuff, medicine, spices</t>
  </si>
  <si>
    <t>26h</t>
  </si>
  <si>
    <t>Representative tribal</t>
  </si>
  <si>
    <t>Rwookrrorro</t>
  </si>
  <si>
    <t>Technology, natural resources</t>
  </si>
  <si>
    <t>Medicines</t>
  </si>
  <si>
    <t>Calamari &amp; Quarren</t>
  </si>
  <si>
    <t>Representative council</t>
  </si>
  <si>
    <t>Foamwater city</t>
  </si>
  <si>
    <t>Warships, weapons</t>
  </si>
  <si>
    <t>Foodstuffs, medicine, technology</t>
  </si>
  <si>
    <t>Technology, processed foods</t>
  </si>
  <si>
    <t>87h</t>
  </si>
  <si>
    <t>Hutt crime lords</t>
  </si>
  <si>
    <t>Illegal goods, narcotics, weapons</t>
  </si>
  <si>
    <t>fire every other round, treats as if threshold is 5 less, if killed = disintegrated</t>
  </si>
  <si>
    <t>swif = primed up shot +1 die damage (5 shots)</t>
  </si>
  <si>
    <t>DXR-6 Disruptor rifle</t>
  </si>
  <si>
    <t>Incinerator Rifle</t>
  </si>
  <si>
    <t>Military</t>
  </si>
  <si>
    <t>Stokhli Spray stick</t>
  </si>
  <si>
    <t>Restricted</t>
  </si>
  <si>
    <t>functions as net</t>
  </si>
  <si>
    <t>Stun</t>
  </si>
  <si>
    <t>10d6</t>
  </si>
  <si>
    <t>2sq</t>
  </si>
  <si>
    <t>Flechette mine</t>
  </si>
  <si>
    <t>Antivehicle mine</t>
  </si>
  <si>
    <t>20h</t>
  </si>
  <si>
    <t>Corporation</t>
  </si>
  <si>
    <t>Byllurun</t>
  </si>
  <si>
    <t>Starships, computers, droids, hyperdrive and astrogation technology</t>
  </si>
  <si>
    <t>Foodstuffs, water</t>
  </si>
  <si>
    <t>Arid</t>
  </si>
  <si>
    <t>Jawa, Tusken Raider</t>
  </si>
  <si>
    <t>Bestine</t>
  </si>
  <si>
    <t>Illegal weapons, minerals, narcotics</t>
  </si>
  <si>
    <t>25h</t>
  </si>
  <si>
    <t>Tribal</t>
  </si>
  <si>
    <t>Hsskhor</t>
  </si>
  <si>
    <t>Slaves, mercenaries</t>
  </si>
  <si>
    <t>Tech level; interplanetary (industrial)</t>
  </si>
  <si>
    <t>Tech level; Interstellar (advanced), 62% Gravity</t>
  </si>
  <si>
    <t>Greater Javin region. 150% Gravity outside life zone</t>
  </si>
  <si>
    <t>Temperate and moist</t>
  </si>
  <si>
    <t>Believers</t>
  </si>
  <si>
    <t>Black Curs</t>
  </si>
  <si>
    <t>Legacy Era</t>
  </si>
  <si>
    <t>Blackguard</t>
  </si>
  <si>
    <t>Organization</t>
  </si>
  <si>
    <t>Bounty Hunters Guild</t>
  </si>
  <si>
    <t>Car'das Smugglers</t>
  </si>
  <si>
    <t>Churhee's Riflemen</t>
  </si>
  <si>
    <t>Commerce Factions</t>
  </si>
  <si>
    <t>Commerce Guild Punitive Security Forces</t>
  </si>
  <si>
    <t>Compnor</t>
  </si>
  <si>
    <t>Compnor (dark times)</t>
  </si>
  <si>
    <t>The Galactic Empire (dark times)</t>
  </si>
  <si>
    <t>Corporate Alliance Policy Administration Directorate</t>
  </si>
  <si>
    <t>Major Faction</t>
  </si>
  <si>
    <t>Corps of Rangers</t>
  </si>
  <si>
    <t>Law</t>
  </si>
  <si>
    <t>Council of First Knowledge</t>
  </si>
  <si>
    <t>Council of Moffs</t>
  </si>
  <si>
    <t>The Galactic Empire (Legacy)</t>
  </si>
  <si>
    <t>Council of Reassignment</t>
  </si>
  <si>
    <t>Council of Reconciliation</t>
  </si>
  <si>
    <t>Crusaders</t>
  </si>
  <si>
    <t>Mandalorians</t>
  </si>
  <si>
    <t>Dealers Club</t>
  </si>
  <si>
    <t>Droid Organization</t>
  </si>
  <si>
    <t>Detention Taskforce</t>
  </si>
  <si>
    <t>Disciples of Twilight</t>
  </si>
  <si>
    <t>Droid Organizations</t>
  </si>
  <si>
    <t>Ember of Vahl</t>
  </si>
  <si>
    <t>Emperor's Hands</t>
  </si>
  <si>
    <t>Empire-in-Exile</t>
  </si>
  <si>
    <t>Roan Fel's Empire-in-Exile</t>
  </si>
  <si>
    <t>Epsis</t>
  </si>
  <si>
    <t>Exchange</t>
  </si>
  <si>
    <t>Fallanassi</t>
  </si>
  <si>
    <t>Farsight Squadron</t>
  </si>
  <si>
    <t>Squadron</t>
  </si>
  <si>
    <t>Felucian Shamans</t>
  </si>
  <si>
    <t>Felucians</t>
  </si>
  <si>
    <t>Tribe</t>
  </si>
  <si>
    <t>Fireblue Squadron</t>
  </si>
  <si>
    <t>First Sun Mobile Regiment</t>
  </si>
  <si>
    <t>Galactic Alliance Army</t>
  </si>
  <si>
    <t>Galactic Alliance Defense Fleets</t>
  </si>
  <si>
    <t>Galactic Alliance Defense Force</t>
  </si>
  <si>
    <t>Galactic Senate</t>
  </si>
  <si>
    <t>The Galactic Republic</t>
  </si>
  <si>
    <t>Black Sun Thug</t>
  </si>
  <si>
    <t>Black Sun Vigo</t>
  </si>
  <si>
    <t>Brogar</t>
  </si>
  <si>
    <t>Cade Skywalker</t>
  </si>
  <si>
    <t>Chak</t>
  </si>
  <si>
    <t>Choka Skell</t>
  </si>
  <si>
    <t>Darth Azard</t>
  </si>
  <si>
    <t>Darth Maladi</t>
  </si>
  <si>
    <t>Darth Maleval</t>
  </si>
  <si>
    <t>Darth Nihl</t>
  </si>
  <si>
    <t>Darth Talon</t>
  </si>
  <si>
    <t>Darth Wyyrlok</t>
  </si>
  <si>
    <t>Delilah Blue</t>
  </si>
  <si>
    <t>Delilah Blue (as of Legacy Vol. 1: Broken)</t>
  </si>
  <si>
    <t>Fehlaaur</t>
  </si>
  <si>
    <t>Finn</t>
  </si>
  <si>
    <t>Galactic Alliance Army Officer</t>
  </si>
  <si>
    <t>Imperial Ground Forces</t>
  </si>
  <si>
    <t>Imperial Intelligence</t>
  </si>
  <si>
    <t>Imperial Intelligence (dark times)</t>
  </si>
  <si>
    <t>Imperial Knights</t>
  </si>
  <si>
    <t>Imperial Senate (dark times)</t>
  </si>
  <si>
    <t>Imperial Space Ministry</t>
  </si>
  <si>
    <t>InterGalactic Banking Clan</t>
  </si>
  <si>
    <t>InterGalactic Banking Clan Collections and Security Division</t>
  </si>
  <si>
    <t>Iron Knights</t>
  </si>
  <si>
    <t>Jabba the Hutt's Criminal Organization</t>
  </si>
  <si>
    <t>Jal Shey</t>
  </si>
  <si>
    <t>Jedi Academy on Yavin 4</t>
  </si>
  <si>
    <t>Jedi Commanders</t>
  </si>
  <si>
    <t>Jedi Councils</t>
  </si>
  <si>
    <t>Jedi Covenant</t>
  </si>
  <si>
    <t>Jedi Enclave on Dantooine</t>
  </si>
  <si>
    <t>Jedi High Council</t>
  </si>
  <si>
    <t>Jedi Temple on Coruscant</t>
  </si>
  <si>
    <t>Jensaarai</t>
  </si>
  <si>
    <t>Joker Squad</t>
  </si>
  <si>
    <t>The Galactic Empire (legacy)</t>
  </si>
  <si>
    <t>Kaleesh Kolkpravis</t>
  </si>
  <si>
    <t>Katarn Commandos</t>
  </si>
  <si>
    <t>The Galactic Republic (new)</t>
  </si>
  <si>
    <t>Keetael</t>
  </si>
  <si>
    <t>Kilian Rangers</t>
  </si>
  <si>
    <t>Knighthunters</t>
  </si>
  <si>
    <t>Korunnai</t>
  </si>
  <si>
    <t>Kota's Militia</t>
  </si>
  <si>
    <t>Freedom Fighters</t>
  </si>
  <si>
    <t>Laramus Base Irregulars</t>
  </si>
  <si>
    <t>Lightning Squadron</t>
  </si>
  <si>
    <t>Lok Revenants</t>
  </si>
  <si>
    <t>Luka Sene</t>
  </si>
  <si>
    <t>Malevolence</t>
  </si>
  <si>
    <t>Mandalorian Protectors</t>
  </si>
  <si>
    <t>Matukai</t>
  </si>
  <si>
    <t>Mercenary Factions</t>
  </si>
  <si>
    <t>Mercenary Groups (playing)</t>
  </si>
  <si>
    <t>Mistryl Shadow Guard</t>
  </si>
  <si>
    <t>Moffs and Grand Moffs</t>
  </si>
  <si>
    <t>Mon Calamari Resistance Network</t>
  </si>
  <si>
    <t>Neo-Crusaders</t>
  </si>
  <si>
    <t>Nightsisters of Dathomor</t>
  </si>
  <si>
    <t>if 0 hp subtract DR from PC dam</t>
  </si>
  <si>
    <t>Sensor array computer +2</t>
  </si>
  <si>
    <t>Int bonus</t>
  </si>
  <si>
    <t>Sensor array computer +4</t>
  </si>
  <si>
    <t>Sensor array computer +6</t>
  </si>
  <si>
    <t>Sensor baffling</t>
  </si>
  <si>
    <t>Starypan/SunHui Systems</t>
  </si>
  <si>
    <t>Xizor Transport Systems</t>
  </si>
  <si>
    <t>Mandal Hypernautics</t>
  </si>
  <si>
    <t>Corporate Sector Authority</t>
  </si>
  <si>
    <t>I&amp;R</t>
  </si>
  <si>
    <t>Ra</t>
  </si>
  <si>
    <t>Re</t>
  </si>
  <si>
    <t>TX-130T Saber-class Fighter Tank</t>
  </si>
  <si>
    <t>Grievous's Wheel Bike (Modified Tsmeu-6)</t>
  </si>
  <si>
    <t>9000 Z001 Landspeeder</t>
  </si>
  <si>
    <t>Anti-Aircraft Flak Pod</t>
  </si>
  <si>
    <t>19000</t>
  </si>
  <si>
    <t>Not available for sale</t>
  </si>
  <si>
    <t>Foodstuffs, illegal goods, medicine, technology</t>
  </si>
  <si>
    <t>Tropical and arid (hot)</t>
  </si>
  <si>
    <t>Rodian Grand Protector</t>
  </si>
  <si>
    <t>Equator City</t>
  </si>
  <si>
    <t>Bounty Hunters, foodstuffs, exotic animals, weaponry</t>
  </si>
  <si>
    <t>Technology, agricultural goods, weapons</t>
  </si>
  <si>
    <t>Subarctic, temperate and arid</t>
  </si>
  <si>
    <t>305d</t>
  </si>
  <si>
    <t>Feudal meritocracy</t>
  </si>
  <si>
    <t>Kala'uun</t>
  </si>
  <si>
    <t>Ryll spice, slaves</t>
  </si>
  <si>
    <t>Superheated</t>
  </si>
  <si>
    <t>Not available for sale, Interdictor Cruiser</t>
  </si>
  <si>
    <t>Not available for sale, Gargantuan starfighter when targeted by capital ship, dogfighting and starship maneuvers.</t>
  </si>
  <si>
    <t>350000</t>
  </si>
  <si>
    <t>125000</t>
  </si>
  <si>
    <t>Not available for sale, Prototype (template)</t>
  </si>
  <si>
    <t>Not available for sale, has Starfighter and Troop Carrier variants</t>
  </si>
  <si>
    <t>210000 without luxury upgrades</t>
  </si>
  <si>
    <t>Not avalible for sale</t>
  </si>
  <si>
    <t>Krath Chaos Fighter, Estimated value 65000</t>
  </si>
  <si>
    <t>Not avalible for sale. Estimated value 120000 credits, 222500 for shuttle-only model</t>
  </si>
  <si>
    <t>Emplacement Points: 3</t>
  </si>
  <si>
    <t>Krath Command Ship, Not avalible for sale</t>
  </si>
  <si>
    <t>Lightwhip</t>
  </si>
  <si>
    <t>Computer spikes</t>
  </si>
  <si>
    <t>swif, Use Computer +2 to improve access, illegal, 1500 per +2</t>
  </si>
  <si>
    <t>HiBaka 2000 Mem-Stik</t>
  </si>
  <si>
    <t>Fine size, Stealth +10 to hide stik</t>
  </si>
  <si>
    <t>Lectroticker</t>
  </si>
  <si>
    <t>swif, Mechanics +2 to disable electronic lock, illegal, 1500 per +2</t>
  </si>
  <si>
    <t>Mandalorian Armor</t>
  </si>
  <si>
    <t>Sensor enhancement package</t>
  </si>
  <si>
    <t xml:space="preserve">+5 Perception/Use Comp sensors </t>
  </si>
  <si>
    <t>Sensor mask</t>
  </si>
  <si>
    <t>+10 DC Use Computer to detect</t>
  </si>
  <si>
    <t>Ruling council</t>
  </si>
  <si>
    <t>Tipoca City</t>
  </si>
  <si>
    <t>Clones, fish, military hardware, technology, weapons</t>
  </si>
  <si>
    <t>Droids, foodstuffs</t>
  </si>
  <si>
    <t>Maldinian City</t>
  </si>
  <si>
    <t>High technology, luxury goods</t>
  </si>
  <si>
    <t>Arid, temperate, and tropical</t>
  </si>
  <si>
    <t>Gran Protectorate</t>
  </si>
  <si>
    <t>Port Pixelito</t>
  </si>
  <si>
    <t>Podracing</t>
  </si>
  <si>
    <t>Foodstuffs, luxury items</t>
  </si>
  <si>
    <t>Hot (volcanic)</t>
  </si>
  <si>
    <t>Fralideja</t>
  </si>
  <si>
    <t>Foodstuffs, technology</t>
  </si>
  <si>
    <t>Clans</t>
  </si>
  <si>
    <t>Harnaiden</t>
  </si>
  <si>
    <t>Metals</t>
  </si>
  <si>
    <t>Consumer goods, foodstuffs</t>
  </si>
  <si>
    <t>Water</t>
  </si>
  <si>
    <t>None (asteroid)</t>
  </si>
  <si>
    <t>56% Gravity</t>
  </si>
  <si>
    <t>Polis Massa Base</t>
  </si>
  <si>
    <t>Foodstuffs, heavy machinery, water</t>
  </si>
  <si>
    <t>32h</t>
  </si>
  <si>
    <t>Core Worlds</t>
  </si>
  <si>
    <t>Temperate (high-pressure)</t>
  </si>
  <si>
    <t>Foodstuffs, raw materials, water</t>
  </si>
  <si>
    <t>Democracy</t>
  </si>
  <si>
    <t>Inner Teth</t>
  </si>
  <si>
    <t>GenoHaradan</t>
  </si>
  <si>
    <t>Geonosian Hive Army</t>
  </si>
  <si>
    <t>Geonosian Industries</t>
  </si>
  <si>
    <t>Great Library on Ossus</t>
  </si>
  <si>
    <t>Ground Forces</t>
  </si>
  <si>
    <t>Hapan Royal Guard</t>
  </si>
  <si>
    <t>Hidden Temple</t>
  </si>
  <si>
    <t>House Organa</t>
  </si>
  <si>
    <t>Family</t>
  </si>
  <si>
    <t>Hutt Kajidics</t>
  </si>
  <si>
    <t>Hyperspace Navigators Guild</t>
  </si>
  <si>
    <t>Idle</t>
  </si>
  <si>
    <t>Imperial Fleet</t>
  </si>
  <si>
    <t>Imperial Government (dark times)</t>
  </si>
  <si>
    <t>Desolate wasteland, temperate kaluthin grasslands (high oxygen)</t>
  </si>
  <si>
    <t>38h</t>
  </si>
  <si>
    <t>Assassin-class Corvette</t>
  </si>
  <si>
    <t>Ixiyen-class Fast Attack Craft</t>
  </si>
  <si>
    <t>Razor-class Starfighter</t>
  </si>
  <si>
    <t>Assault Gunboat</t>
  </si>
  <si>
    <t>AT-AA Anti-Aircraft Platform</t>
  </si>
  <si>
    <t>AT-PT All-Terrain Personal Transport</t>
  </si>
  <si>
    <t>Imperial Cargo Ship</t>
  </si>
  <si>
    <t>Imperial II-class Frigate</t>
  </si>
  <si>
    <t>Lancet Aerial Artillery</t>
  </si>
  <si>
    <t>Missile Boat</t>
  </si>
  <si>
    <t>Royal Guard Starfighter</t>
  </si>
  <si>
    <t>TIE Aggressor</t>
  </si>
  <si>
    <t>TIE ap-1 Mauler</t>
  </si>
  <si>
    <t>TIE Crawler</t>
  </si>
  <si>
    <t>TIE Experimental M2</t>
  </si>
  <si>
    <t>TIE Experimental M3</t>
  </si>
  <si>
    <t>TIE Oppressor</t>
  </si>
  <si>
    <t>TIE Phantom</t>
  </si>
  <si>
    <t>TIE Scout</t>
  </si>
  <si>
    <t>TIE Shuttle</t>
  </si>
  <si>
    <t>VT-49 Decimator</t>
  </si>
  <si>
    <t>YE-4 Gunship</t>
  </si>
  <si>
    <t>60-150</t>
  </si>
  <si>
    <t>Crew and passagers may vary</t>
  </si>
  <si>
    <t>Total cover for crew</t>
  </si>
  <si>
    <t>Can either carry cargo or passenger, improved cover</t>
  </si>
  <si>
    <t>The passengers are stormtroopers</t>
  </si>
  <si>
    <t>The passengers are troops</t>
  </si>
  <si>
    <t>90km/h</t>
  </si>
  <si>
    <t>Remote controlled</t>
  </si>
  <si>
    <t>Civilian model have passengers</t>
  </si>
  <si>
    <t>2-4</t>
  </si>
  <si>
    <t>4-LOM</t>
  </si>
  <si>
    <t>IG-88</t>
  </si>
  <si>
    <t>Dengar</t>
  </si>
  <si>
    <t>AEG-77 "Vigo"</t>
  </si>
  <si>
    <t>Kihraxz Light Fighter</t>
  </si>
  <si>
    <t>Supa Fighter</t>
  </si>
  <si>
    <t>Rihkxyrk Assault Fighter</t>
  </si>
  <si>
    <t>Vaksai</t>
  </si>
  <si>
    <t>Lobot (Episode V)</t>
  </si>
  <si>
    <t>BioTech Borg Construct AJ-6</t>
  </si>
  <si>
    <t>Cybernetic, 80k for the model, 70k for surgery, adds many skills</t>
  </si>
  <si>
    <t>MPTL-2a Mobile Proton Torpedo Launcher</t>
  </si>
  <si>
    <t>Licensed, Rare</t>
  </si>
  <si>
    <t>needs second crew or -2 Atk, mounted on tripod is Large</t>
  </si>
  <si>
    <t>Stealth +5 to hide</t>
  </si>
  <si>
    <t>6 or 100</t>
  </si>
  <si>
    <t>load as free action</t>
  </si>
  <si>
    <t>Explosive charge</t>
  </si>
  <si>
    <t>Detonite</t>
  </si>
  <si>
    <t>Fine, Licensed</t>
  </si>
  <si>
    <t>Timer for Explosives</t>
  </si>
  <si>
    <t>5d6</t>
  </si>
  <si>
    <t>requires timer</t>
  </si>
  <si>
    <t>Blast helmet and vest</t>
  </si>
  <si>
    <t>Flight suit, padded</t>
  </si>
  <si>
    <t>Combat jumpsuit</t>
  </si>
  <si>
    <t>Flight suit, armored</t>
  </si>
  <si>
    <t>Vonduun crabshell</t>
  </si>
  <si>
    <t>Stormtrooper armor</t>
  </si>
  <si>
    <t>Ceremonial armor</t>
  </si>
  <si>
    <t>Battle armor</t>
  </si>
  <si>
    <t>Not available for sale, shared a common keel design with the Gladiator-class Star Destroyer</t>
  </si>
  <si>
    <t>Not available for sale, Star Destroyer</t>
  </si>
  <si>
    <t>500km/h</t>
  </si>
  <si>
    <t>165000</t>
  </si>
  <si>
    <t>90000</t>
  </si>
  <si>
    <t>MT Dropship</t>
  </si>
  <si>
    <t>Cargo pod 1000 credits</t>
  </si>
  <si>
    <t>M&amp;Ra</t>
  </si>
  <si>
    <t>Not available for sale, Archaic Ship (Template)</t>
  </si>
  <si>
    <t>M/R/L</t>
  </si>
  <si>
    <t>Sith Trooper Armor</t>
  </si>
  <si>
    <t>Sith Tremor Sword</t>
  </si>
  <si>
    <t>Sith War Sword</t>
  </si>
  <si>
    <t>Sith Mark I Assault Droid</t>
  </si>
  <si>
    <t>Sith Mark IV Assault Droid</t>
  </si>
  <si>
    <t>Republic light armor</t>
  </si>
  <si>
    <t>Republic combat armor</t>
  </si>
  <si>
    <t>Republic heavy armor</t>
  </si>
  <si>
    <t>comlink</t>
  </si>
  <si>
    <t>dam -2 v. energy atk, comlink, low-light</t>
  </si>
  <si>
    <t>Commando special rifle</t>
  </si>
  <si>
    <t>4d6</t>
  </si>
  <si>
    <t>100-credit detonator, cannot go off 100m of transmitter</t>
  </si>
  <si>
    <t>Neo-Crusader light armor</t>
  </si>
  <si>
    <t>Neo-Crusader assault armor</t>
  </si>
  <si>
    <t>Mandalorian combat suit</t>
  </si>
  <si>
    <t>Mandalorian battle armor</t>
  </si>
  <si>
    <t>Military, Rare</t>
  </si>
  <si>
    <t>comlink, low-light</t>
  </si>
  <si>
    <t>10 hours life support, jet pack</t>
  </si>
  <si>
    <t>24 hours life support, jet pack max fly speed 4sq</t>
  </si>
  <si>
    <t>Stunning Gauntlet</t>
  </si>
  <si>
    <t>Mythosaur Axe</t>
  </si>
  <si>
    <t>+1</t>
  </si>
  <si>
    <t>1d12</t>
  </si>
  <si>
    <t>Restricted, Rare</t>
  </si>
  <si>
    <t>HK-47</t>
  </si>
  <si>
    <t>GO-TO</t>
  </si>
  <si>
    <t>T3-M4</t>
  </si>
  <si>
    <t>Krath War Droid</t>
  </si>
  <si>
    <t>full-round to reload</t>
  </si>
  <si>
    <t>Gee-Tech 12 Defender</t>
  </si>
  <si>
    <t>+5 Stealth to conceal, max range 3 sq, cannot be reloaded</t>
  </si>
  <si>
    <t>Merr-Sonn Model 434</t>
  </si>
  <si>
    <t>DR +2, "Deathhammer"</t>
  </si>
  <si>
    <t>Grenade, EMP</t>
  </si>
  <si>
    <t>2-sq</t>
  </si>
  <si>
    <t>if would reduce to 0 hp moves -5 down track instead &amp; disabled</t>
  </si>
  <si>
    <t>SoroSuub Firelance</t>
  </si>
  <si>
    <t>Wrist rocket launcher</t>
  </si>
  <si>
    <t>varies</t>
  </si>
  <si>
    <t>Wrist rocket antipersonnel</t>
  </si>
  <si>
    <t>as frag grenade but no area effect</t>
  </si>
  <si>
    <t>Wrist rocket antivehicle</t>
  </si>
  <si>
    <t>Wrist rocket flash</t>
  </si>
  <si>
    <t>anyone within 3-sq burst over Ref Def is blinded 1d4 rounds</t>
  </si>
  <si>
    <t>Wrist rocket hollow-tip</t>
  </si>
  <si>
    <t>Wrist rocket nerve toxin</t>
  </si>
  <si>
    <t>secondary attack v. Fort Def &amp; if successful -2 steps down track</t>
  </si>
  <si>
    <t>Wrist rocket stun gas</t>
  </si>
  <si>
    <t>sprays in air on impact creating a cloud that fills square</t>
  </si>
  <si>
    <t>Wrist rocket ion blast</t>
  </si>
  <si>
    <t>also in CW60</t>
  </si>
  <si>
    <t>Merr-Sonn model sound dampener, add glowrod etc for double cost</t>
  </si>
  <si>
    <t>Vibroknucklers</t>
  </si>
  <si>
    <t>+3</t>
  </si>
  <si>
    <t>Foodstuffs, high technology, luxury goods</t>
  </si>
  <si>
    <t>Temperate swamps</t>
  </si>
  <si>
    <t>Toydor</t>
  </si>
  <si>
    <t>Labor</t>
  </si>
  <si>
    <t>Arid and rocky sinkholes</t>
  </si>
  <si>
    <t>Utapaun Committee</t>
  </si>
  <si>
    <t>Pau City</t>
  </si>
  <si>
    <t>Medicine, technology</t>
  </si>
  <si>
    <t>Anselmi &amp; Nautolan</t>
  </si>
  <si>
    <t>Kaminoans</t>
  </si>
  <si>
    <t>Mustafarians</t>
  </si>
  <si>
    <t>Polis Massans (Kallidahin)</t>
  </si>
  <si>
    <t>Toydarians</t>
  </si>
  <si>
    <t>Utai, Pau'ans</t>
  </si>
  <si>
    <t>6x6 sq area, +10 Stealth &amp; partial concealment, full-round &amp; two people to deploy</t>
  </si>
  <si>
    <t>Computer, bracer</t>
  </si>
  <si>
    <t>Halo lamp</t>
  </si>
  <si>
    <t>3-sq radius</t>
  </si>
  <si>
    <t>Visual wrist comm</t>
  </si>
  <si>
    <t>75km, holographic 2D image</t>
  </si>
  <si>
    <t>Skakoan light pressure suit</t>
  </si>
  <si>
    <t>Skakoan medium pressure suit</t>
  </si>
  <si>
    <t>Skakoan heavy pressure suit</t>
  </si>
  <si>
    <t>Geonosian warrior tunic</t>
  </si>
  <si>
    <t>Thinsuit</t>
  </si>
  <si>
    <t>1 hour breathable air, +5 Fort Def v. extreme temps &amp; if dam = half or no, can wear under clothes &amp; armor</t>
  </si>
  <si>
    <t>Tracker utility vest</t>
  </si>
  <si>
    <t>carries 24 objects no more than 1kg each, cumulative weight is halved</t>
  </si>
  <si>
    <t>Camo armor</t>
  </si>
  <si>
    <t>Stealth +10</t>
  </si>
  <si>
    <t>Vacuum pod</t>
  </si>
  <si>
    <t>fly 6, 100 km comlink, 2 hours life support, 70-sq powerlamp, repair kit +2 Mechanics, +4 Str, put on 10 min, remove 3 rnds</t>
  </si>
  <si>
    <t>DD-13 Medical Assistant Droid</t>
  </si>
  <si>
    <t>EW-3 Midwife Droid</t>
  </si>
  <si>
    <t>FX-6 Medical Assistance Droid</t>
  </si>
  <si>
    <t>IM-6 Medical Droid</t>
  </si>
  <si>
    <t>SP-4 Analysis Droid</t>
  </si>
  <si>
    <t>FA-4 Pilot Droid</t>
  </si>
  <si>
    <t>LE Series Repair Droid</t>
  </si>
  <si>
    <t>P2 Series Astromech Droid</t>
  </si>
  <si>
    <t>5YQ Series Protocol Droid</t>
  </si>
  <si>
    <t>A-Series Assassin Droid</t>
  </si>
  <si>
    <t>B1-A Air Battle Droid</t>
  </si>
  <si>
    <t>+10 kg; +10 equipment to Fort v. radiation attacks, -5 damage Radiation attacks; can make Endurance check against radiation condition</t>
  </si>
  <si>
    <t>Swift to activate; gain SR 5; DC 20 Mechanics and three swifts to restore 5 SR; energy cell 10 rounds</t>
  </si>
  <si>
    <t>As integrated equipment, but for weapons; light gains 2 slots, medium 3, heavy 4 two-handed weapon is 2 slots, one-handed 1, light 1/2</t>
  </si>
  <si>
    <t>Swift to activate; can power 10 devices with no duration forever; can power one device with duration for 4x duration, recharge 1 duration/hour; +10 kgs, +5 to detect wearer with scanner</t>
  </si>
  <si>
    <t>Computer interface visor</t>
  </si>
  <si>
    <t>Armored spacesuit</t>
  </si>
  <si>
    <t>Battle armor, heavy</t>
  </si>
  <si>
    <t>survive 24 hours</t>
  </si>
  <si>
    <t>Corellian powersuit</t>
  </si>
  <si>
    <t>Str +2 with AP medium</t>
  </si>
  <si>
    <t>10 hours life support</t>
  </si>
  <si>
    <t>Snowtrooper armor</t>
  </si>
  <si>
    <t>Sandtrooper armor</t>
  </si>
  <si>
    <t>immune to effects of extreme cold</t>
  </si>
  <si>
    <t>immune to effects of extreme heat</t>
  </si>
  <si>
    <t>Subjugator-class Heavy Cruiser</t>
  </si>
  <si>
    <t>Rodian</t>
  </si>
  <si>
    <t>Mechanical interface visor</t>
  </si>
  <si>
    <t>Armor reinforcement</t>
  </si>
  <si>
    <t>Beam splitter</t>
  </si>
  <si>
    <t>Durasteel bonding</t>
  </si>
  <si>
    <t>Enhanced energy projector</t>
  </si>
  <si>
    <t>Hair trigger</t>
  </si>
  <si>
    <t>Improved energy cell</t>
  </si>
  <si>
    <t>Mesh underlay</t>
  </si>
  <si>
    <t>Tremor cell</t>
  </si>
  <si>
    <t>Perception +5 to eavesdrop</t>
  </si>
  <si>
    <t>Use Computer +2</t>
  </si>
  <si>
    <t>Perception +5 to find demolitions</t>
  </si>
  <si>
    <t>Mechanics +2 as if trained</t>
  </si>
  <si>
    <t>Treat Injury +2 as if trained</t>
  </si>
  <si>
    <t>Will Def +2, threshold -2</t>
  </si>
  <si>
    <t>Comlink, holo capability</t>
  </si>
  <si>
    <t>DC+10 Use Computer to intercept transmission</t>
  </si>
  <si>
    <t>x10</t>
  </si>
  <si>
    <t>x2</t>
  </si>
  <si>
    <t>x5</t>
  </si>
  <si>
    <t>2D</t>
  </si>
  <si>
    <t>3D</t>
  </si>
  <si>
    <t>DC30 Use Computer to decrypt</t>
  </si>
  <si>
    <t>12 preprogrammed phrases, DC10 to alter</t>
  </si>
  <si>
    <t>Int 10 Will 15</t>
  </si>
  <si>
    <t>Int 2</t>
  </si>
  <si>
    <t>Int 12</t>
  </si>
  <si>
    <t>Int 10</t>
  </si>
  <si>
    <t>Int 2, 1 hour or 1000 images</t>
  </si>
  <si>
    <t>Int 14</t>
  </si>
  <si>
    <t>Darkvision, reduces range penalty on Perception by -1 for every 10 sq</t>
  </si>
  <si>
    <t>6sq radius</t>
  </si>
  <si>
    <t>Int 1, modify DC15, 100 hours</t>
  </si>
  <si>
    <t>Int 1, modify DC15, 10 hours</t>
  </si>
  <si>
    <t>Int 1, modify DC15, 1 hour</t>
  </si>
  <si>
    <t>general details within 1km, +5 Perception as stan action</t>
  </si>
  <si>
    <t>2 hours breathable air</t>
  </si>
  <si>
    <t>1 hour breathable air, DC10 Mechanics to replace canister &amp; filter</t>
  </si>
  <si>
    <t>24 hours life support</t>
  </si>
  <si>
    <t>24 hours life support, +2 Fort Def</t>
  </si>
  <si>
    <t>1 hour treatment requires 1 liter</t>
  </si>
  <si>
    <t>300 liters to fill, +5 Treat Injury, requires 150 liters min to get benefits</t>
  </si>
  <si>
    <t>Passage, upscale (up to 5d)</t>
  </si>
  <si>
    <t>Passage, luxurious (up to 5d)</t>
  </si>
  <si>
    <t>Passage, average (up to 5d)</t>
  </si>
  <si>
    <t>Passage, steerage (up to 5d)</t>
  </si>
  <si>
    <t>Wealthy</t>
  </si>
  <si>
    <t>Comfortable</t>
  </si>
  <si>
    <t>Struggling</t>
  </si>
  <si>
    <t>Impoverished</t>
  </si>
  <si>
    <t>Self-sufficient</t>
  </si>
  <si>
    <t>Shuttle, interplanetary</t>
  </si>
  <si>
    <t>Shuttle, interstellar</t>
  </si>
  <si>
    <t>Landspeeder, average</t>
  </si>
  <si>
    <t>Landspeeder, luxury</t>
  </si>
  <si>
    <t>Space Ministry, bribe</t>
  </si>
  <si>
    <t>+Wild Space, Deep Core &amp; Unknown Regions</t>
  </si>
  <si>
    <t>attack considered grab, on target's turn take dam &amp; -1 down track</t>
  </si>
  <si>
    <t>Vibrorapier</t>
  </si>
  <si>
    <t>Garrote</t>
  </si>
  <si>
    <t>1d6*</t>
  </si>
  <si>
    <t>Stun Baton</t>
  </si>
  <si>
    <t>Snap Baton</t>
  </si>
  <si>
    <t>Bioscanner</t>
  </si>
  <si>
    <t>+2 Knowledge (life sciences) to identify ailments</t>
  </si>
  <si>
    <t>Camouflage netting</t>
  </si>
  <si>
    <t>6x6 sq area, +5 Stealth &amp; partial concealment</t>
  </si>
  <si>
    <t>Camouflage netting, powered</t>
  </si>
  <si>
    <t>Refueling Facilities, good</t>
  </si>
  <si>
    <t>Refueling Facilities, superior</t>
  </si>
  <si>
    <t>Refueling Facilities, excellent</t>
  </si>
  <si>
    <t>75/kg</t>
  </si>
  <si>
    <t>50-60/kg</t>
  </si>
  <si>
    <t>50-80/kg</t>
  </si>
  <si>
    <t>50-100/kg</t>
  </si>
  <si>
    <t>x100 per step over colossal</t>
  </si>
  <si>
    <t>Restocking Facilities, poor</t>
  </si>
  <si>
    <t>Restocking Facilities, average</t>
  </si>
  <si>
    <t>Restocking Facilities, good</t>
  </si>
  <si>
    <t>Restocking Facilities, superior</t>
  </si>
  <si>
    <t>Restocking Facilities, excellent</t>
  </si>
  <si>
    <t>10-20/d</t>
  </si>
  <si>
    <t>15/d</t>
  </si>
  <si>
    <t>10/d</t>
  </si>
  <si>
    <t>10-50/d</t>
  </si>
  <si>
    <t>10-100/d</t>
  </si>
  <si>
    <t>per living creature</t>
  </si>
  <si>
    <t>Mechanic Availability, poor</t>
  </si>
  <si>
    <t>Mechanic Availability, average</t>
  </si>
  <si>
    <t>Mechanic Availability, good</t>
  </si>
  <si>
    <t>Mechanic Availability, superior</t>
  </si>
  <si>
    <t>Mechanic Availability, excellent</t>
  </si>
  <si>
    <t>300*</t>
  </si>
  <si>
    <t>when available</t>
  </si>
  <si>
    <t>500/d</t>
  </si>
  <si>
    <t>x350</t>
  </si>
  <si>
    <t>per Gather Information bonus</t>
  </si>
  <si>
    <t>Parts, poor</t>
  </si>
  <si>
    <t>Parts, average</t>
  </si>
  <si>
    <t>Parts, good</t>
  </si>
  <si>
    <t>Parts, superior</t>
  </si>
  <si>
    <t>Parts, excellent</t>
  </si>
  <si>
    <t>Parts, universal</t>
  </si>
  <si>
    <t>Cost limit, see book</t>
  </si>
  <si>
    <t>Books &amp; abbreviations</t>
  </si>
  <si>
    <t>Some information can be filtered by selecting the info you like from the list. You can for example with a couple of clicks disable books you do not have, or you can get all labor droids by only selecting degree 5 in the degree column.</t>
  </si>
  <si>
    <t>Width and abbreviations</t>
  </si>
  <si>
    <t>J-Type Star Skiff</t>
  </si>
  <si>
    <t>Imperial Assault Shuttle</t>
  </si>
  <si>
    <t>Lambda-class Shuttle</t>
  </si>
  <si>
    <t>Sith Infiltrator</t>
  </si>
  <si>
    <t>Skipray Blastboat</t>
  </si>
  <si>
    <t>Theta-class Shuttle</t>
  </si>
  <si>
    <t>Corellian Corvette CR90</t>
  </si>
  <si>
    <t>Action VI Transport</t>
  </si>
  <si>
    <t>Carrack-class Light Cruiser</t>
  </si>
  <si>
    <t>Corellian Gunship</t>
  </si>
  <si>
    <t>Imperial Customs Corvette</t>
  </si>
  <si>
    <t>Hapes Nova Cruiser</t>
  </si>
  <si>
    <t>Lancer-class Frigate</t>
  </si>
  <si>
    <t>Medium Transport</t>
  </si>
  <si>
    <t>Marauder Corvette</t>
  </si>
  <si>
    <t>Rebel missile cruiser &amp; transport</t>
  </si>
  <si>
    <t>Nebulon-B Frigate</t>
  </si>
  <si>
    <t>Republic Cruiser</t>
  </si>
  <si>
    <t>Demolitions sensor</t>
  </si>
  <si>
    <t>Motion sensing visor</t>
  </si>
  <si>
    <t>Neural band</t>
  </si>
  <si>
    <t>Stealth field generator</t>
  </si>
  <si>
    <t>Implant, bio-stabilizer</t>
  </si>
  <si>
    <t>Implant, Cardio</t>
  </si>
  <si>
    <t>Implant, Combat</t>
  </si>
  <si>
    <t>Implant, Memory</t>
  </si>
  <si>
    <t>Implant, nerve reinforcement</t>
  </si>
  <si>
    <t>Implant, regenerative</t>
  </si>
  <si>
    <t>Implant, sensory</t>
  </si>
  <si>
    <t>Vacuum mask</t>
  </si>
  <si>
    <t>Medical interface visor</t>
  </si>
  <si>
    <t>electronic lock Will Def 30, consumable for 1 person for 10 days</t>
  </si>
  <si>
    <t>Gymsnor-3 Freighter</t>
  </si>
  <si>
    <t>YT-1250</t>
  </si>
  <si>
    <t>YT-1930</t>
  </si>
  <si>
    <t>K-Series Spaceport Control Droid</t>
  </si>
  <si>
    <t>RX-Series Pilot Droid</t>
  </si>
  <si>
    <t>Orbital Service Shuttle</t>
  </si>
  <si>
    <t>Hornet-class Interceptor</t>
  </si>
  <si>
    <t>medium laser cannons</t>
  </si>
  <si>
    <t>Kaloth-style Battlecruiser</t>
  </si>
  <si>
    <t>Y164 Thalassian Slave Transport</t>
  </si>
  <si>
    <t>Errant Venture</t>
  </si>
  <si>
    <t>StarForge Station</t>
  </si>
  <si>
    <t>Point Nadir</t>
  </si>
  <si>
    <t>Toydarian</t>
  </si>
  <si>
    <t>Houk</t>
  </si>
  <si>
    <t>11-17 Series Mining Droid</t>
  </si>
  <si>
    <t>8D8 Smelting Operator Droid</t>
  </si>
  <si>
    <t>J9 Worker Droid</t>
  </si>
  <si>
    <t>Energy Spider</t>
  </si>
  <si>
    <t>Nadir Spider</t>
  </si>
  <si>
    <t>Mynock, comet</t>
  </si>
  <si>
    <t>Antitox breath mask</t>
  </si>
  <si>
    <t>year</t>
  </si>
  <si>
    <t>Kel Dor starts with for 0 cost (500 credits &amp; filters 50 on Dorin)</t>
  </si>
  <si>
    <t>+1 die dam to allied starships</t>
  </si>
  <si>
    <t>if Gargantuan or smaller enemies fail DC20 Pilot check, take 4d10x2 damage</t>
  </si>
  <si>
    <t>an attack against enemy starfighter over threshold, -1 step additional down condition track</t>
  </si>
  <si>
    <t>enemy starships Gargantuan or smaller have SR halved while adjacent</t>
  </si>
  <si>
    <t>+10 SR for allied starships if Mon Cal Cruiser has shields</t>
  </si>
  <si>
    <t>+20 SR &amp; +1 Ref Def for allied starships if Mon Cal Cruiser has shields</t>
  </si>
  <si>
    <t>-1 die damage for enemy starships</t>
  </si>
  <si>
    <t>+1 Atk &amp; +1 die damage to allied starships</t>
  </si>
  <si>
    <t>critical hits on 19 or 20 vs. enemy starships Colossal or smaller (19 can miss)</t>
  </si>
  <si>
    <t>Concussion missile, armor-piercing</t>
  </si>
  <si>
    <t>Penetration 10, -5 Atk</t>
  </si>
  <si>
    <t>Concussion missile launcher, light</t>
  </si>
  <si>
    <t>capacity 6, add +20% ea to x2 max</t>
  </si>
  <si>
    <t>Concussion missile launcher, medium</t>
  </si>
  <si>
    <t>capacity 16, add +20% ea to x2 max</t>
  </si>
  <si>
    <t>Concussion missile launcher, heavy</t>
  </si>
  <si>
    <t>capacity 30, add +20% ea to x2 max</t>
  </si>
  <si>
    <t>Discord missile</t>
  </si>
  <si>
    <t>carries 3 buzz droids</t>
  </si>
  <si>
    <t>Need to pay 20% of ship cost</t>
  </si>
  <si>
    <t>2%/m/5y</t>
  </si>
  <si>
    <t>10%/m/3y</t>
  </si>
  <si>
    <t>300 bribe to waive</t>
  </si>
  <si>
    <t>See weapon availability</t>
  </si>
  <si>
    <t>spec</t>
  </si>
  <si>
    <t>20/day</t>
  </si>
  <si>
    <t>1kg/50c, x100 per size over colossal</t>
  </si>
  <si>
    <t>10xCreaturesxDays of Operation</t>
  </si>
  <si>
    <t>Equal to 4 days of fuel</t>
  </si>
  <si>
    <t>HPx100</t>
  </si>
  <si>
    <t>Refueling Facilities, poor</t>
  </si>
  <si>
    <t>Refueling Facilities, average</t>
  </si>
  <si>
    <t>switch with swif action</t>
  </si>
  <si>
    <t>Gravity well projector</t>
  </si>
  <si>
    <t>3x3-sq area, Atk v. Ref Def 10</t>
  </si>
  <si>
    <t>Ion bomb</t>
  </si>
  <si>
    <t>5d10 ion</t>
  </si>
  <si>
    <t>Atk -10 only in atmosphere, 10-sq</t>
  </si>
  <si>
    <t>Ion bomb rack</t>
  </si>
  <si>
    <t>capacity 4</t>
  </si>
  <si>
    <t>Ion cannon, light</t>
  </si>
  <si>
    <t>3d10x2 ion</t>
  </si>
  <si>
    <t>Ion cannon, medium</t>
  </si>
  <si>
    <t>5d10x2 ion</t>
  </si>
  <si>
    <t>Ion cannon, heavy</t>
  </si>
  <si>
    <t>3d10x5 ion</t>
  </si>
  <si>
    <t xml:space="preserve">Ion cannon, Hapan triple </t>
  </si>
  <si>
    <t>5d10x5 ion</t>
  </si>
  <si>
    <t>point-defense range</t>
  </si>
  <si>
    <t>Laser cannon, light</t>
  </si>
  <si>
    <t>Laser cannon, medium</t>
  </si>
  <si>
    <t>Laser cannon, heavy</t>
  </si>
  <si>
    <t>Point-defense weapon</t>
  </si>
  <si>
    <t>+4000</t>
  </si>
  <si>
    <t>no penalty v. small targets</t>
  </si>
  <si>
    <t>Proton torpedo</t>
  </si>
  <si>
    <t>Proton torpedo launcher</t>
  </si>
  <si>
    <t>capacity 3, add +25% ea to 16 max</t>
  </si>
  <si>
    <t>Shieldbuster torpedo</t>
  </si>
  <si>
    <t>10d10x2</t>
  </si>
  <si>
    <t>full dam only v. shields or half</t>
  </si>
  <si>
    <t>Shieldbuster torpedo launcher</t>
  </si>
  <si>
    <t>capacity 4, add +25% ea to 8 max</t>
  </si>
  <si>
    <t>Space mine, standard</t>
  </si>
  <si>
    <t>Atk +5, Stealth +5</t>
  </si>
  <si>
    <t>If weapon requires mount, counts as mounted; if not, aiming is only one swif</t>
  </si>
  <si>
    <t>Cheater</t>
  </si>
  <si>
    <t>Any</t>
  </si>
  <si>
    <t>+2 equipment to Wis in gambling; opponents can Perception to see</t>
  </si>
  <si>
    <t>Climbing claws</t>
  </si>
  <si>
    <t>Cloaked</t>
  </si>
  <si>
    <t>-5 to Perception or Use Computer to detect; -2 in use (-0 if weapon)</t>
  </si>
  <si>
    <t>Diagnostics system</t>
  </si>
  <si>
    <t>+2 equipment to Treat Injury to heal wearer, Mechanics to fix suit</t>
  </si>
  <si>
    <t>Double trigger</t>
  </si>
  <si>
    <t>+2 when using Careful Shot</t>
  </si>
  <si>
    <t>Droidification</t>
  </si>
  <si>
    <t>Turn gear into droid</t>
  </si>
  <si>
    <t>Dual gear</t>
  </si>
  <si>
    <t>Add another device as upgrade</t>
  </si>
  <si>
    <t>Electrograpple handle</t>
  </si>
  <si>
    <t>Can retrieve equipment from up to 6 squares as move</t>
  </si>
  <si>
    <t>Barabel microbe armor</t>
  </si>
  <si>
    <t>Stun cloak</t>
  </si>
  <si>
    <t>Marine armor</t>
  </si>
  <si>
    <t>Biohazard suit</t>
  </si>
  <si>
    <t>Camo scout armor</t>
  </si>
  <si>
    <t>Katarn-class commando armor</t>
  </si>
  <si>
    <t>Stalker armor</t>
  </si>
  <si>
    <t>DR 2 v. energy &amp; fire dam</t>
  </si>
  <si>
    <t>Star Galleon-class Frigate</t>
  </si>
  <si>
    <t>Strike-class Medium Cruiser</t>
  </si>
  <si>
    <t>System Patrol Craft</t>
  </si>
  <si>
    <t>Imperial I Star Destroyer</t>
  </si>
  <si>
    <t>Mon Cal Cruiser MC-80</t>
  </si>
  <si>
    <t>Acclamator-class Assault Ship</t>
  </si>
  <si>
    <t>Acclamator II-class Assault Ship</t>
  </si>
  <si>
    <t>Munificent-class Frigate</t>
  </si>
  <si>
    <t>Commerce Guild Destroyer</t>
  </si>
  <si>
    <t>1sq, immobilizes any in square, Str check DC 40</t>
  </si>
  <si>
    <t>24 hours in vacuum/water, magnetic soles (Spd 2), reroll &amp; take 10 Swim mtr, no penalty to maneuver in zero g</t>
  </si>
  <si>
    <t>identifies wearer as bounty hunter</t>
  </si>
  <si>
    <t>successful grapple or if grappled 3d8 stun dam, double price to be an all-temp cloak or camo poncho</t>
  </si>
  <si>
    <t>Com scrambler</t>
  </si>
  <si>
    <t>Comlink, tightbeam</t>
  </si>
  <si>
    <t>Targeting beacon</t>
  </si>
  <si>
    <t>Triangulation visor</t>
  </si>
  <si>
    <t>Communication scanner</t>
  </si>
  <si>
    <t>Proximity flare</t>
  </si>
  <si>
    <t>Radiation detector</t>
  </si>
  <si>
    <t>Anti-rad dose</t>
  </si>
  <si>
    <t>Cryogenic pouch</t>
  </si>
  <si>
    <t>Camouflage poncho</t>
  </si>
  <si>
    <t>Field food processor</t>
  </si>
  <si>
    <t>Personal field shelter</t>
  </si>
  <si>
    <t>Plasma bridge</t>
  </si>
  <si>
    <t>Vacuum survival pouch</t>
  </si>
  <si>
    <t>Droid diagnostic</t>
  </si>
  <si>
    <t>+10 Fort Def v. radiation, +5 Treat Injury to cure radiation damage</t>
  </si>
  <si>
    <t>2 deploy in full round or 1 in 1 minute, +5 Stealth &amp; v. sensors for an object Huge or smaller</t>
  </si>
  <si>
    <t>+5 Stealth</t>
  </si>
  <si>
    <t>20km radius, Use Computer +10 v. signal trying to get out made every minute</t>
  </si>
  <si>
    <t>must be in LOS, cannot be intercepted unless in line with communicators</t>
  </si>
  <si>
    <t>DC 15 Use Computer within 50km, DC 20 for distance &amp; direction, +5 v. encrypted, recorder</t>
  </si>
  <si>
    <t>full round, Medium or smaller, can stabilize dying for 24 hours unless other power source, DR 5 1 hp</t>
  </si>
  <si>
    <t>Mechanics +2 for droid connected to device</t>
  </si>
  <si>
    <t>3 pounds of material in 1 min for 1 Med creature for 1 day &amp; 10 species, +10 Fort Def</t>
  </si>
  <si>
    <t>+10 Fort Def heat or cold, 1 hour atmosphere, +2 Stealth</t>
  </si>
  <si>
    <t>120 sq long x 6 sq wide, power holds 2 rounds after disconnect</t>
  </si>
  <si>
    <t>10 sq illumination, DC 25 Stealth to avoid, +2 atk &amp; 3d6 dam if used as weapon</t>
  </si>
  <si>
    <t>6 sq range</t>
  </si>
  <si>
    <t>magnetic/advancing spike to hold beacon, DC 10 Mechanics to modify beacon, 2 km if clear</t>
  </si>
  <si>
    <t>reduces range category by 1 for weapons with solid rounds</t>
  </si>
  <si>
    <t>Discord missile launcher</t>
  </si>
  <si>
    <t>Atk Ref Def 10, droids Atk +5</t>
  </si>
  <si>
    <t>Docking gun</t>
  </si>
  <si>
    <t>+1000</t>
  </si>
  <si>
    <t>by weapon</t>
  </si>
  <si>
    <t>count as a heavy weapon</t>
  </si>
  <si>
    <t>Droid jammer</t>
  </si>
  <si>
    <t>5-sq radius, +2 Atk bonus</t>
  </si>
  <si>
    <t>Fire-linked weapon, 2</t>
  </si>
  <si>
    <t>Fire-linked weapon, 4</t>
  </si>
  <si>
    <t>x4</t>
  </si>
  <si>
    <t>Fire-linked weapon, optional</t>
  </si>
  <si>
    <t>Rejection +12 , Surgery cost 50000</t>
  </si>
  <si>
    <t>Rejection +14 , Surgery cost 3000</t>
  </si>
  <si>
    <t>Rejection +7 , Surgery cost 3750</t>
  </si>
  <si>
    <t>Int 4</t>
  </si>
  <si>
    <t>500*</t>
  </si>
  <si>
    <t>*after the first</t>
  </si>
  <si>
    <t>wireless link 10 sq, +2 Use Comp &amp; Knowledge or other, Issue Routine Commands as swif or free with Gimmick, -5 Persuasion</t>
  </si>
  <si>
    <t>hear or send without noise loud enough for others</t>
  </si>
  <si>
    <t>grants darkvision</t>
  </si>
  <si>
    <t>Perception +2, low-light vision</t>
  </si>
  <si>
    <t>range penalties to perception every 20 sq not 10</t>
  </si>
  <si>
    <t>+2 threshold</t>
  </si>
  <si>
    <t>Ion shielding</t>
  </si>
  <si>
    <t>As SR 5, but SR 10</t>
  </si>
  <si>
    <t>protects host from ion damage</t>
  </si>
  <si>
    <t>A-Series Medical Droid</t>
  </si>
  <si>
    <t>KDY-4 Tech Droid</t>
  </si>
  <si>
    <t>Chiba-DR10 Protocol Droid</t>
  </si>
  <si>
    <t>B2-AA Air Assault Super Battle Droid</t>
  </si>
  <si>
    <t>Eradicator-Series Battle Droid</t>
  </si>
  <si>
    <t>Purge Trooper</t>
  </si>
  <si>
    <t>Droideka, Sniper</t>
  </si>
  <si>
    <t>Tactical Droid</t>
  </si>
  <si>
    <t>Vigilant 2X-Series Picket Droid</t>
  </si>
  <si>
    <t>CLL-M2 Ordnance Lifter</t>
  </si>
  <si>
    <t>MR-200 Series Minesweeper Droid</t>
  </si>
  <si>
    <t>Carrier Butterfly</t>
  </si>
  <si>
    <t>Bolotaur</t>
  </si>
  <si>
    <t>Gutkurr</t>
  </si>
  <si>
    <t>Mastif Phalone</t>
  </si>
  <si>
    <t>Nek</t>
  </si>
  <si>
    <t>Roggwart</t>
  </si>
  <si>
    <t>Watch-Beast</t>
  </si>
  <si>
    <t>Freeco Speeder</t>
  </si>
  <si>
    <t>Shelter Speeder</t>
  </si>
  <si>
    <t>WLO-5 Speeder Tank</t>
  </si>
  <si>
    <t>Drop Pod</t>
  </si>
  <si>
    <t>Imperial Landing Craft</t>
  </si>
  <si>
    <t>Penumbra-class Attack Shuttle</t>
  </si>
  <si>
    <t>YU-410 Light Freighter</t>
  </si>
  <si>
    <t>Wayfarer-class Medium Transport</t>
  </si>
  <si>
    <t>Nimbus Commandos</t>
  </si>
  <si>
    <t>Noghri Warriors and Assasins</t>
  </si>
  <si>
    <t>Office of the Supreme Chancellor</t>
  </si>
  <si>
    <t>Onderon Beast Riders</t>
  </si>
  <si>
    <t>Phantom Squadron</t>
  </si>
  <si>
    <t>Picket Fleet</t>
  </si>
  <si>
    <t>Reborn</t>
  </si>
  <si>
    <t>Red Moons</t>
  </si>
  <si>
    <t>Remnants of the Jedi Order</t>
  </si>
  <si>
    <t>Republic Armies (Old Republic)</t>
  </si>
  <si>
    <t>The Galactic Republic (old)</t>
  </si>
  <si>
    <t>Republic Army (Clone Wars)</t>
  </si>
  <si>
    <t>Republic High Command</t>
  </si>
  <si>
    <t>Republic Navy (Clone Wars)</t>
  </si>
  <si>
    <t>Republic Navy (Old Republic)</t>
  </si>
  <si>
    <t>Republic Rocket Jumpers</t>
  </si>
  <si>
    <t>Republic Senate (Old Republic)</t>
  </si>
  <si>
    <t>Rogue Squadron</t>
  </si>
  <si>
    <t>immunity to all atmospheric or inhaled poisons and diseases, 1 hour breathable atmosphere</t>
  </si>
  <si>
    <t>+5 Stealth, Shadowskin upgrade included</t>
  </si>
  <si>
    <t>24 hours in water/vacuum, built-in vibroblade, full round to use bacta +10 Treat Injury &amp; no -5 for self, Vacuum Seal upgrade</t>
  </si>
  <si>
    <t>Skull Squadron</t>
  </si>
  <si>
    <t>The Sith</t>
  </si>
  <si>
    <t>Spanners</t>
  </si>
  <si>
    <t>SpecForce</t>
  </si>
  <si>
    <t>Special Forces</t>
  </si>
  <si>
    <t>Starfighter Command</t>
  </si>
  <si>
    <t>Sun guards of Thyrsus</t>
  </si>
  <si>
    <t>Supreme Court</t>
  </si>
  <si>
    <t>Swoop Gangs</t>
  </si>
  <si>
    <t>Taris Academy</t>
  </si>
  <si>
    <t>Techno Union Droid Army</t>
  </si>
  <si>
    <t>Tenloss Criminal Syndicate</t>
  </si>
  <si>
    <t>Thalassian Slavers</t>
  </si>
  <si>
    <t>The 501st Stormtrooper Division</t>
  </si>
  <si>
    <t>The Confederacy (playing)</t>
  </si>
  <si>
    <t>The Galactic Alliance</t>
  </si>
  <si>
    <t>The Galactic Empire (Dark Times)</t>
  </si>
  <si>
    <t>The Galactic Empire (playing)</t>
  </si>
  <si>
    <t>The Galactic Republic (Clone Wars)</t>
  </si>
  <si>
    <t>The Galactic Republic (Old Republic)</t>
  </si>
  <si>
    <t>The Jedi</t>
  </si>
  <si>
    <t>The Jedi (code)</t>
  </si>
  <si>
    <t>The Jedi (templates)</t>
  </si>
  <si>
    <t>The Mandalorians</t>
  </si>
  <si>
    <t>The Rebel Alliance</t>
  </si>
  <si>
    <t>The Rebel Alliance (playing)</t>
  </si>
  <si>
    <t>The Sith (code)</t>
  </si>
  <si>
    <t>The Sith (empire)</t>
  </si>
  <si>
    <t>Sith (people)</t>
  </si>
  <si>
    <t>The Sith (legacy)</t>
  </si>
  <si>
    <t>Sith (legacy)</t>
  </si>
  <si>
    <t>The Sith (templates)</t>
  </si>
  <si>
    <t>Trade Federation Droid Army</t>
  </si>
  <si>
    <t>Trianii Rangers</t>
  </si>
  <si>
    <t>Triumvirate</t>
  </si>
  <si>
    <t>Twisted Star Squadron</t>
  </si>
  <si>
    <t>Tyia</t>
  </si>
  <si>
    <t>War Council Advisory Panel</t>
  </si>
  <si>
    <t>Wardens of the Sky</t>
  </si>
  <si>
    <t>Witches of Dathomir</t>
  </si>
  <si>
    <t>Witches of Dathomir (templates)</t>
  </si>
  <si>
    <t>Vixani March</t>
  </si>
  <si>
    <t>Wookiee Berserkers</t>
  </si>
  <si>
    <t>Wraith Squadron</t>
  </si>
  <si>
    <t>Zeison Sha</t>
  </si>
  <si>
    <t>Adventure Spoiler</t>
  </si>
  <si>
    <t>Generic</t>
  </si>
  <si>
    <t>Generic (special)</t>
  </si>
  <si>
    <t>WD</t>
  </si>
  <si>
    <t>Location (Naboo)</t>
  </si>
  <si>
    <t>Fringe (Bounty Hunter)</t>
  </si>
  <si>
    <t>Fringe (criminal)</t>
  </si>
  <si>
    <t>Force User (dark)</t>
  </si>
  <si>
    <t>Jedi - Generic</t>
  </si>
  <si>
    <t>Sith - Generic</t>
  </si>
  <si>
    <t>Sith (Rise of the Empire)</t>
  </si>
  <si>
    <t>Sith (New Republic Era)</t>
  </si>
  <si>
    <t>Sith (Old Republic Era)</t>
  </si>
  <si>
    <t>Independent</t>
  </si>
  <si>
    <t>Fringe (smuggler)</t>
  </si>
  <si>
    <t>Jedi (Rise of the Empire)</t>
  </si>
  <si>
    <t>Jedi (Old Republic Era)</t>
  </si>
  <si>
    <t>Jedi (new Republic)</t>
  </si>
  <si>
    <t>Location (Cloud City)</t>
  </si>
  <si>
    <t>Sith (empire)</t>
  </si>
  <si>
    <t>Location (Point Nadir)</t>
  </si>
  <si>
    <t>Sith (Legacy Era)</t>
  </si>
  <si>
    <t>Sith (Dark Times)</t>
  </si>
  <si>
    <t>Jedi (legacy)</t>
  </si>
  <si>
    <t>survive vacuum 2 hours but not radiation, 2 hp material</t>
  </si>
  <si>
    <t>Rejection +14 , Surgery cost 70000</t>
  </si>
  <si>
    <t>Rejection +3 , Surgery cost 3000</t>
  </si>
  <si>
    <t>Surgery cost 500</t>
  </si>
  <si>
    <t>Rejection +14 , Surgery cost 2250</t>
  </si>
  <si>
    <t>Rejection +16 , Surgery cost 3750</t>
  </si>
  <si>
    <t>Rejection +9 , Surgery cost 3750</t>
  </si>
  <si>
    <t>Challenge Level/XP Calculator based on page 247-248 in the Core Rulebook. 
Fill in level and/or xp for each character, then fill in challenge levels in the encounter section below.</t>
  </si>
  <si>
    <t>Starting
Level
(optional)</t>
  </si>
  <si>
    <t>Suggested</t>
  </si>
  <si>
    <t>Level</t>
  </si>
  <si>
    <t>Accumulated</t>
  </si>
  <si>
    <t>XP remaining</t>
  </si>
  <si>
    <t>reward of</t>
  </si>
  <si>
    <t>PLAYER NAMES</t>
  </si>
  <si>
    <t>(optional)</t>
  </si>
  <si>
    <t>Experience</t>
  </si>
  <si>
    <t>to next level</t>
  </si>
  <si>
    <t>credits</t>
  </si>
  <si>
    <t>Use Clarification:</t>
  </si>
  <si>
    <t>No</t>
  </si>
  <si>
    <t>Over</t>
  </si>
  <si>
    <t>XP to Level:</t>
  </si>
  <si>
    <t>…</t>
  </si>
  <si>
    <t>Level to XP:</t>
  </si>
  <si>
    <t>- Fill in challenge levels in the table below -</t>
  </si>
  <si>
    <t>Full</t>
  </si>
  <si>
    <t>Per</t>
  </si>
  <si>
    <t>At Level</t>
  </si>
  <si>
    <t>Party</t>
  </si>
  <si>
    <t>ENCOUNTERS</t>
  </si>
  <si>
    <t>Member</t>
  </si>
  <si>
    <t>Credits</t>
  </si>
  <si>
    <t>Comment on difficulty</t>
  </si>
  <si>
    <t>Combine Different CL:</t>
  </si>
  <si>
    <t>Yes</t>
  </si>
  <si>
    <t>Also by Geentech Corporation</t>
  </si>
  <si>
    <t>Farrfin Droidworks</t>
  </si>
  <si>
    <t>Holowan Mechanicals</t>
  </si>
  <si>
    <t>LeisureMech Enterprises</t>
  </si>
  <si>
    <t>Project Phlutdroid</t>
  </si>
  <si>
    <t>Serv-O-Droid, Inc.</t>
  </si>
  <si>
    <t>Also manufactured by Sienar Intelligence Systems</t>
  </si>
  <si>
    <t>Also manufactured by Reubens Robotic Systems</t>
  </si>
  <si>
    <t>Teagan Tech Consortium</t>
  </si>
  <si>
    <t>LesTech</t>
  </si>
  <si>
    <t>Uhr-Vah-Vo TechWorks</t>
  </si>
  <si>
    <t>Chiba</t>
  </si>
  <si>
    <t>Chiewab</t>
  </si>
  <si>
    <t>Cinnagar Foundries</t>
  </si>
  <si>
    <t>Kellenech Technologies</t>
  </si>
  <si>
    <t>Tagge Company</t>
  </si>
  <si>
    <t>Verpine</t>
  </si>
  <si>
    <t>Advanced Purge Trooper</t>
  </si>
  <si>
    <t>SPOILER</t>
  </si>
  <si>
    <t>ID</t>
  </si>
  <si>
    <r>
      <rPr>
        <b/>
        <sz val="10"/>
        <rFont val="Times New Roman"/>
        <family val="1"/>
      </rPr>
      <t>Recent Updates:</t>
    </r>
    <r>
      <rPr>
        <sz val="10"/>
        <rFont val="Times New Roman"/>
      </rPr>
      <t xml:space="preserve">
* Bugs from 091129 to 091206
* Major fix for droid tab
* Fixed a few odd alignments (cells now top-aligned)
* Species tab, chassies are now simply named "Droid"
* NPC tab, improved the "faction" column.
* NPC tab: Added a "Spoiler" column and marked all named NPC's.
* NPC tab: Fixed many broken links.
* NPC tab: In the "Book" column, online documents now include "WID", "WD" and "WBP".
* CL Calculator is revamped.</t>
    </r>
  </si>
  <si>
    <t>CL (Source)</t>
  </si>
  <si>
    <t>CL (correct)</t>
  </si>
  <si>
    <t>Amanin</t>
  </si>
  <si>
    <t>MIL. ENGINEER</t>
  </si>
  <si>
    <t>Blaster, Wrist</t>
  </si>
  <si>
    <t>Sabaoth Squadron</t>
  </si>
  <si>
    <t>Sable Dawn</t>
  </si>
  <si>
    <t>SecForce</t>
  </si>
  <si>
    <t>Senate Guard/Commandos</t>
  </si>
  <si>
    <t>Separatist Droid Army</t>
  </si>
  <si>
    <t>Separatist Naval Fleet</t>
  </si>
  <si>
    <t>Servo Seven</t>
  </si>
  <si>
    <t>Seyugi Dervishes</t>
  </si>
  <si>
    <t>Shadow Academy</t>
  </si>
  <si>
    <t>Shadow Guard</t>
  </si>
  <si>
    <t>Shapers</t>
  </si>
  <si>
    <t>Shapers of Kro Var</t>
  </si>
  <si>
    <t>Sith Lords</t>
  </si>
  <si>
    <t>Sith Overlords</t>
  </si>
  <si>
    <t>Slave circuits, recall</t>
  </si>
  <si>
    <t>Smuggler's compartments</t>
  </si>
  <si>
    <t>DC30 Per, costmodx200kg, 5% max</t>
  </si>
  <si>
    <t>Sublight Accelerator Motor</t>
  </si>
  <si>
    <t>+5 Pilot increase speed, +10 all-out</t>
  </si>
  <si>
    <t>Sublight drive (speed 1 square)</t>
  </si>
  <si>
    <t>Sublight drive (speed 2 squares)</t>
  </si>
  <si>
    <t>Sublight drive (speed 3 squares)</t>
  </si>
  <si>
    <t>Sublight drive (speed 4 squares)</t>
  </si>
  <si>
    <t>Sublight drive (speed 5 squares)</t>
  </si>
  <si>
    <t>Sublight drive (speed 6 squares)</t>
  </si>
  <si>
    <t>Shields, SR 10</t>
  </si>
  <si>
    <t>Shields, SR 15</t>
  </si>
  <si>
    <t>Shields, SR 20</t>
  </si>
  <si>
    <t>Shields, SR 25</t>
  </si>
  <si>
    <t>Shields, SR 30</t>
  </si>
  <si>
    <t>Shields, SR 35</t>
  </si>
  <si>
    <t>Shields, SR 40</t>
  </si>
  <si>
    <t>Shields, SR 45</t>
  </si>
  <si>
    <t>Shields, SR 50</t>
  </si>
  <si>
    <t>Shields, SR 55</t>
  </si>
  <si>
    <t>Shields, SR 60</t>
  </si>
  <si>
    <t>Shields, SR 70</t>
  </si>
  <si>
    <t>Shields, SR 80</t>
  </si>
  <si>
    <t>Shields, SR 90</t>
  </si>
  <si>
    <t>Shields, SR 100</t>
  </si>
  <si>
    <t>Shields, SR 125</t>
  </si>
  <si>
    <t>Shields, SR 150</t>
  </si>
  <si>
    <t>Shields, SR 175</t>
  </si>
  <si>
    <t>Shields, SR 200</t>
  </si>
  <si>
    <t>Tractor clamp</t>
  </si>
  <si>
    <t>Kota’s Militia Saboteur</t>
  </si>
  <si>
    <t>Mercenary Captain</t>
  </si>
  <si>
    <t>Pilot</t>
  </si>
  <si>
    <t>Republic Commando Training Sergeant</t>
  </si>
  <si>
    <t>Republic Navy Lieutenant</t>
  </si>
  <si>
    <t>Security Specialist</t>
  </si>
  <si>
    <t>Slicer</t>
  </si>
  <si>
    <t>SpecForce Heavy Weapons Specialist</t>
  </si>
  <si>
    <t>Star Destroyer Officer</t>
  </si>
  <si>
    <t>501st Legion Stormtrooper</t>
  </si>
  <si>
    <t>Bodyguard</t>
  </si>
  <si>
    <t>Commando</t>
  </si>
  <si>
    <t>Dark Side Adept</t>
  </si>
  <si>
    <t>Elite Death Star Trooper</t>
  </si>
  <si>
    <t>Krath Commander</t>
  </si>
  <si>
    <t>Noghri Warrior</t>
  </si>
  <si>
    <t>Pirate</t>
  </si>
  <si>
    <t>Republic Army Officer</t>
  </si>
  <si>
    <t>Royal Handmaiden</t>
  </si>
  <si>
    <t>Sith Officer</t>
  </si>
  <si>
    <t>Sith Assassin</t>
  </si>
  <si>
    <t>Soldier Commander</t>
  </si>
  <si>
    <t>Stormtrooper Commander</t>
  </si>
  <si>
    <t>Twi’lek Saboteur</t>
  </si>
  <si>
    <t>Bounty Hunter</t>
  </si>
  <si>
    <t>Dark Jedi</t>
  </si>
  <si>
    <t>EVO Trooper</t>
  </si>
  <si>
    <t>Jedi Covenanter</t>
  </si>
  <si>
    <t>-1 Atk for  &amp; -1 Ref Def to enemy starships of Colossal size or smaller</t>
  </si>
  <si>
    <t>+2 Atk to allied starships Gargantuan or smaller</t>
  </si>
  <si>
    <t>Aquatic adaptation</t>
  </si>
  <si>
    <t>Armor</t>
  </si>
  <si>
    <t>Common</t>
  </si>
  <si>
    <t>Gain Swim speed = 1/2 land speed, reroll Swim take better, take 10 on Swim</t>
  </si>
  <si>
    <t>Armorplast</t>
  </si>
  <si>
    <t>Weight -50%</t>
  </si>
  <si>
    <t>Bayonet ring</t>
  </si>
  <si>
    <t>+100%</t>
  </si>
  <si>
    <t>Location (Rik's Cantina)</t>
  </si>
  <si>
    <t>Location (The Wheel)</t>
  </si>
  <si>
    <t>The Yuuzhan Vong</t>
  </si>
  <si>
    <t>Location (Kashyyyk)</t>
  </si>
  <si>
    <t>Jedi (dark times)</t>
  </si>
  <si>
    <t>Sith (Rebellion Era)</t>
  </si>
  <si>
    <t>Jedi (Rebellion Era)</t>
  </si>
  <si>
    <t>Sith (race)</t>
  </si>
  <si>
    <t>can set stun as swif &amp; does stun dam = to normal dam, not for larger than Med</t>
  </si>
  <si>
    <t>Vacuum seals</t>
  </si>
  <si>
    <t>+2 kg; 10 hours life support</t>
  </si>
  <si>
    <t>Vacuum seals, advanced</t>
  </si>
  <si>
    <t>+10 kg; 24 hours life support</t>
  </si>
  <si>
    <t>Weapon mount</t>
  </si>
  <si>
    <t>BlasTech DH-23</t>
  </si>
  <si>
    <t>Str 17, Break DC 20, "Outback"</t>
  </si>
  <si>
    <t>BlasTech DT-12</t>
  </si>
  <si>
    <t>Czerka Adjudicator</t>
  </si>
  <si>
    <t>Flight suit</t>
  </si>
  <si>
    <t>Comlink, short-range</t>
  </si>
  <si>
    <t>Comlink, long-range</t>
  </si>
  <si>
    <t>Pocket scrambler</t>
  </si>
  <si>
    <t>Vox-box</t>
  </si>
  <si>
    <t>Code cylinder</t>
  </si>
  <si>
    <t>Credit chip</t>
  </si>
  <si>
    <t>Datacards, blank (10)</t>
  </si>
  <si>
    <t>Datapad</t>
  </si>
  <si>
    <t>Datapad, basic</t>
  </si>
  <si>
    <t>Holoprojector, personal</t>
  </si>
  <si>
    <t>Portable computer</t>
  </si>
  <si>
    <t>Electrobinoculars</t>
  </si>
  <si>
    <t>Glow rod</t>
  </si>
  <si>
    <t>Fusion lantern</t>
  </si>
  <si>
    <t>Sensor pack</t>
  </si>
  <si>
    <t>Recording unit, audiorecorder</t>
  </si>
  <si>
    <t>Recording unit, holorecorder</t>
  </si>
  <si>
    <t>Recording unit, videorecorder</t>
  </si>
  <si>
    <t>Aquata breather</t>
  </si>
  <si>
    <t>Breath mask</t>
  </si>
  <si>
    <t>Breath mask, atmosphere filter</t>
  </si>
  <si>
    <t>Space suit</t>
  </si>
  <si>
    <t>Bacta tank (empty)</t>
  </si>
  <si>
    <t>Bacta, 1 liter</t>
  </si>
  <si>
    <t>Medical kit</t>
  </si>
  <si>
    <t>Medpac</t>
  </si>
  <si>
    <t>Surgery kit</t>
  </si>
  <si>
    <t>All-temperature cloak</t>
  </si>
  <si>
    <t>Chain (3 meters)</t>
  </si>
  <si>
    <t>Field kit</t>
  </si>
  <si>
    <t>Jet pack</t>
  </si>
  <si>
    <t>Liquid cable dispenser (15 meters)</t>
  </si>
  <si>
    <t>Ration pack</t>
  </si>
  <si>
    <t>Syntherope (45 meters)</t>
  </si>
  <si>
    <t>Binder cuffs</t>
  </si>
  <si>
    <t>Energy cell</t>
  </si>
  <si>
    <t>Fire extinguisher</t>
  </si>
  <si>
    <t>Mesh tape</t>
  </si>
  <si>
    <t>Power generator</t>
  </si>
  <si>
    <t>Power pack</t>
  </si>
  <si>
    <t>Power recharger</t>
  </si>
  <si>
    <t>Security kit</t>
  </si>
  <si>
    <t>Tool kit</t>
  </si>
  <si>
    <t>Utility belt</t>
  </si>
  <si>
    <t>Bandolier</t>
  </si>
  <si>
    <t>Helmet package</t>
  </si>
  <si>
    <t>Holster, Concealed</t>
  </si>
  <si>
    <t>Holster, Hip</t>
  </si>
  <si>
    <t>Targeting scope, standard</t>
  </si>
  <si>
    <t>Dug Fringer</t>
  </si>
  <si>
    <t>Felucian Shaman</t>
  </si>
  <si>
    <t>Imperial Sentinel</t>
  </si>
  <si>
    <t>Low-Level Force User</t>
  </si>
  <si>
    <t>Mandalorian Crusader</t>
  </si>
  <si>
    <t>Mandalorian Trooper</t>
  </si>
  <si>
    <t>Medic</t>
  </si>
  <si>
    <t>Mercenary Soldier</t>
  </si>
  <si>
    <t>Mercenary Scout</t>
  </si>
  <si>
    <t>Phase Zero Dark Trooper</t>
  </si>
  <si>
    <t>Wookiee Freedom Fighter</t>
  </si>
  <si>
    <t>Advance Agent, Officer</t>
  </si>
  <si>
    <t>Dark Side Marauder</t>
  </si>
  <si>
    <t>Gambler</t>
  </si>
  <si>
    <t>Imperial Security Bureau Agent</t>
  </si>
  <si>
    <t>Snare Pistol</t>
  </si>
  <si>
    <t>Xerrol NightStinger</t>
  </si>
  <si>
    <t xml:space="preserve">Energy </t>
  </si>
  <si>
    <t>Shots are invisible</t>
  </si>
  <si>
    <t>Darter</t>
  </si>
  <si>
    <t>Slave circuits, advanced</t>
  </si>
  <si>
    <t>reduces crew by 2/3</t>
  </si>
  <si>
    <t>Slave circuits, basic</t>
  </si>
  <si>
    <t>reduces crew by 1/3</t>
  </si>
  <si>
    <t>Thanks to everyone that has sent encouragement and especially to those that found errors or omissions.</t>
  </si>
  <si>
    <t>Lord_Ball</t>
  </si>
  <si>
    <t>+2 to Block or Deflect, J52 also</t>
  </si>
  <si>
    <t>San-ni staff</t>
  </si>
  <si>
    <t>can be used with Block as if it was a lightsaber</t>
  </si>
  <si>
    <t>Wan-shen</t>
  </si>
  <si>
    <t>Slashing &amp; bludgeoning</t>
  </si>
  <si>
    <t>used by Matukai, can be broken down into 4 Small objects as full-round, reach +1 sq</t>
  </si>
  <si>
    <t>Shoto, guard</t>
  </si>
  <si>
    <t>Lightfoil, archaic</t>
  </si>
  <si>
    <t>may be considered a Small weapon, cannot be used two-handed</t>
  </si>
  <si>
    <t>Lightfoil, modern</t>
  </si>
  <si>
    <t>may be considered a Small weapon, cannot be used two-handed, also KOR 65</t>
  </si>
  <si>
    <t>Lightsaber, archaic</t>
  </si>
  <si>
    <t>Lightsaber, dual-phase</t>
  </si>
  <si>
    <t>Lightsaber, dueling</t>
  </si>
  <si>
    <t>reach 2sq, can be used to pin or trip without feat, also J53</t>
  </si>
  <si>
    <t>swif to extend blade to 3m or +1 sq reach but -2 Ref Def v. adjacent, can have more than one crystal/effect</t>
  </si>
  <si>
    <t>when wielding one-handed +1 attacks of opportunity</t>
  </si>
  <si>
    <t>successive Use the Force checks to block are -2 not -5, always -2 to Deflect</t>
  </si>
  <si>
    <t>Lightsaber, great</t>
  </si>
  <si>
    <t>only a Large creature can use with feats that affect light weapons or lightsabers</t>
  </si>
  <si>
    <t>can do 2d10 damage instead of doubling damage with two hands, also J53</t>
  </si>
  <si>
    <t>reach increases by 1sq, but -2 block and deflect, phrik alloy, also J53</t>
  </si>
  <si>
    <t>Build DC</t>
  </si>
  <si>
    <t>Ankarres Sapphire</t>
  </si>
  <si>
    <t>Compressed</t>
  </si>
  <si>
    <t>Dragite</t>
  </si>
  <si>
    <t>Durindfire</t>
  </si>
  <si>
    <t>Heart of the Guardian</t>
  </si>
  <si>
    <t>Hurikane</t>
  </si>
  <si>
    <t>Ilum</t>
  </si>
  <si>
    <t>Corusca</t>
  </si>
  <si>
    <t>Kaiburr Crystal</t>
  </si>
  <si>
    <t>Kasha</t>
  </si>
  <si>
    <t>Krayt dragon</t>
  </si>
  <si>
    <t>Lambent</t>
  </si>
  <si>
    <t>Mantle of the Force</t>
  </si>
  <si>
    <t>Mephite</t>
  </si>
  <si>
    <t>Pontite</t>
  </si>
  <si>
    <t>Unstable</t>
  </si>
  <si>
    <t xml:space="preserve">Barab </t>
  </si>
  <si>
    <t>Blue</t>
  </si>
  <si>
    <t>Red or varies</t>
  </si>
  <si>
    <t>Silver</t>
  </si>
  <si>
    <t>Orange</t>
  </si>
  <si>
    <t>Blue or violet</t>
  </si>
  <si>
    <t>Blue or green</t>
  </si>
  <si>
    <t>Crimson</t>
  </si>
  <si>
    <t>Kathracite</t>
  </si>
  <si>
    <t>Cyan</t>
  </si>
  <si>
    <t>Luxum</t>
  </si>
  <si>
    <t>+5</t>
  </si>
  <si>
    <t>-5</t>
  </si>
  <si>
    <t>reduce die step by 1, 2d4 = 1d6, +1 atk</t>
  </si>
  <si>
    <t>+1 atk</t>
  </si>
  <si>
    <t>Weapon can be mounted as a bayonet on gun</t>
  </si>
  <si>
    <t>Bipod</t>
  </si>
  <si>
    <t>Reduces range by one category, must aim</t>
  </si>
  <si>
    <t>Targeting scope, low-light</t>
  </si>
  <si>
    <t>Low-light ignores concealment, reduces range by one category, must aim</t>
  </si>
  <si>
    <t>Slaves, starship components</t>
  </si>
  <si>
    <t>75% Gravity</t>
  </si>
  <si>
    <t>Kway Teow</t>
  </si>
  <si>
    <t>Slaves, biotoxins, medicine</t>
  </si>
  <si>
    <t>High-tech goods, foodstuffs</t>
  </si>
  <si>
    <t>Temperate to tropical</t>
  </si>
  <si>
    <t>Phemiss</t>
  </si>
  <si>
    <t>Narcotics, raw materials</t>
  </si>
  <si>
    <t>Weapons, high-tech goods</t>
  </si>
  <si>
    <t>Poisonous</t>
  </si>
  <si>
    <t>Central Station</t>
  </si>
  <si>
    <t>Starships, starship components, industrial machinery, raw materials</t>
  </si>
  <si>
    <t>Foodstuffs, high-tech goods</t>
  </si>
  <si>
    <t>Camaasi</t>
  </si>
  <si>
    <t>Destroyed in 19 BBY</t>
  </si>
  <si>
    <t>Inner Rim</t>
  </si>
  <si>
    <t>None (formerly dictatorship)</t>
  </si>
  <si>
    <t>Dreshdae</t>
  </si>
  <si>
    <t>Also in K119</t>
  </si>
  <si>
    <t>Olmondo</t>
  </si>
  <si>
    <t>Ore</t>
  </si>
  <si>
    <t>Valley of the Jedi</t>
  </si>
  <si>
    <t>Also in J151</t>
  </si>
  <si>
    <t>Also in K118</t>
  </si>
  <si>
    <t>Dantaari</t>
  </si>
  <si>
    <t>Garang and Khoonda</t>
  </si>
  <si>
    <t>Luxury items, technology</t>
  </si>
  <si>
    <t>Also in J152</t>
  </si>
  <si>
    <t>Also in L110</t>
  </si>
  <si>
    <t>31h</t>
  </si>
  <si>
    <t>Knossa</t>
  </si>
  <si>
    <t>Tribal (ysanna); Jedi rule</t>
  </si>
  <si>
    <t>Garang</t>
  </si>
  <si>
    <t>Destroyed by the Death Star</t>
  </si>
  <si>
    <t>Republic</t>
  </si>
  <si>
    <t>Brella</t>
  </si>
  <si>
    <t>Art</t>
  </si>
  <si>
    <t>Foodstuffs, raw materials</t>
  </si>
  <si>
    <t>19h</t>
  </si>
  <si>
    <t>Military Dictatorship</t>
  </si>
  <si>
    <t>Avadrei</t>
  </si>
  <si>
    <t>Real name "Thosa"</t>
  </si>
  <si>
    <t>Barren</t>
  </si>
  <si>
    <t>1h</t>
  </si>
  <si>
    <t>None (affiliated with Old Republic and Mandalorians)</t>
  </si>
  <si>
    <t>Flashpoint Station</t>
  </si>
  <si>
    <t>Foodstuffs, raw materials, medical supplies, scientific technology</t>
  </si>
  <si>
    <t>None/Dreshdae</t>
  </si>
  <si>
    <t>Foodstuffs, high technology, raw materials, weapons</t>
  </si>
  <si>
    <t>Unknown Regions</t>
  </si>
  <si>
    <t>Also in J158, 140% Gravity</t>
  </si>
  <si>
    <t>Ahto City</t>
  </si>
  <si>
    <t>Foodstuffs, kolto</t>
  </si>
  <si>
    <t>Foodstuffs, raw materials, technology</t>
  </si>
  <si>
    <t>130% Gravity</t>
  </si>
  <si>
    <t>Monarchy</t>
  </si>
  <si>
    <t>need to aim or -5 atk</t>
  </si>
  <si>
    <t>6sq cone</t>
  </si>
  <si>
    <t>prime with swif action to fire</t>
  </si>
  <si>
    <t>2x2 sq</t>
  </si>
  <si>
    <t>grenades deal -2 dice dam, reload as full</t>
  </si>
  <si>
    <t>dart atk d20+5 v. Fort Def, moves target -1 down track</t>
  </si>
  <si>
    <t>escape with Acrobatics DC 15 or Str DC 20</t>
  </si>
  <si>
    <t>2 crew to operate, only v. stationary targets</t>
  </si>
  <si>
    <t>ABC Scrambler</t>
  </si>
  <si>
    <t>Force Cage</t>
  </si>
  <si>
    <t>Lock Breaking Kit</t>
  </si>
  <si>
    <t>Man Trap</t>
  </si>
  <si>
    <t>Spacer's Chest</t>
  </si>
  <si>
    <t>Krath Adept</t>
  </si>
  <si>
    <t>If there are any questions or corrections please PM me on the appropriate board or e-mail me at:</t>
  </si>
  <si>
    <t>sthelen@nycap.rr.com</t>
  </si>
  <si>
    <t>ewokontoast</t>
  </si>
  <si>
    <t>Wizards</t>
  </si>
  <si>
    <t>satavenger</t>
  </si>
  <si>
    <t>SWRPGNetwork</t>
  </si>
  <si>
    <t>Shane</t>
  </si>
  <si>
    <t>Altiri/Anarrian</t>
  </si>
  <si>
    <t>49/49</t>
  </si>
  <si>
    <t>Representative democracy (Altiri), dictatorship  (Anarrian</t>
  </si>
  <si>
    <t>Cerdana (Altiri), Rastar (Anarrian)</t>
  </si>
  <si>
    <t>Foodstuffs, manufactured items, technology</t>
  </si>
  <si>
    <t>Technology, weapons</t>
  </si>
  <si>
    <t>Toxic and barren</t>
  </si>
  <si>
    <t>414 loc</t>
  </si>
  <si>
    <t>Station 3Z3</t>
  </si>
  <si>
    <t>Exotic flora &amp; fauna, scientific research</t>
  </si>
  <si>
    <t>Low</t>
  </si>
  <si>
    <t>416 loc</t>
  </si>
  <si>
    <t>56*</t>
  </si>
  <si>
    <t>Haven</t>
  </si>
  <si>
    <t>Minerals</t>
  </si>
  <si>
    <t>O'reen</t>
  </si>
  <si>
    <t>34h</t>
  </si>
  <si>
    <t>355 loc</t>
  </si>
  <si>
    <t>O'reenians</t>
  </si>
  <si>
    <t>Fort Maximus</t>
  </si>
  <si>
    <t>Military weapons</t>
  </si>
  <si>
    <t>307 loc</t>
  </si>
  <si>
    <t>Theocracy</t>
  </si>
  <si>
    <t>New Promise</t>
  </si>
  <si>
    <t>Lommite, narcotics</t>
  </si>
  <si>
    <t>Disciples</t>
  </si>
  <si>
    <t>410 loc</t>
  </si>
  <si>
    <t>Anarchy</t>
  </si>
  <si>
    <t>The Colony</t>
  </si>
  <si>
    <t>Sp*</t>
  </si>
  <si>
    <t>800km/h</t>
  </si>
  <si>
    <t>Mask of Darth Nihilus</t>
  </si>
  <si>
    <t>gains Force Sensitivity &amp; Force Training while wearing, Jedi or Sith gain 2 Force Training (half w/dark), each time use gain Dark Side Point &amp; could move down track</t>
  </si>
  <si>
    <t>Calculated CL:</t>
  </si>
  <si>
    <t>Party Adjustment:</t>
  </si>
  <si>
    <t>Final CL:</t>
  </si>
  <si>
    <t>Final rating:</t>
  </si>
  <si>
    <t>Challenge Level Calculator</t>
  </si>
  <si>
    <t>Full Party</t>
  </si>
  <si>
    <t>Player Levels</t>
  </si>
  <si>
    <t>The hidden columns on the Starship tabs is a work in progress.</t>
  </si>
  <si>
    <t>CL Calculator</t>
  </si>
  <si>
    <t>SAGA Index includes a CL Calculator that allow you to use Excel to quickly calculate an encounter.</t>
  </si>
  <si>
    <t>Droidworks</t>
  </si>
  <si>
    <t>Intertran Systems</t>
  </si>
  <si>
    <t>Trendrando Arms</t>
  </si>
  <si>
    <t>Pollux Poi</t>
  </si>
  <si>
    <t>Max Velocity</t>
  </si>
  <si>
    <t>RavingDork: Host, keen eye, &amp; quality control</t>
  </si>
  <si>
    <t>Droid</t>
  </si>
  <si>
    <t>1xDay, forbidden action: Persuasion or Use the Force vs Will Def.</t>
  </si>
  <si>
    <t>Droid confused with Persuasion vs Perception.
Cannot act in 1 round. If failed, it reacts with a swift action.</t>
  </si>
  <si>
    <t>+1 in one ability score</t>
  </si>
  <si>
    <t>1xEncounter, Ignore a negative condition track.</t>
  </si>
  <si>
    <t>Repairs at half time with Skill Focus(Mechanics). 
Doesn't stack with other timesaving bonuses.
Doesn't apply when droid modifies itself.</t>
  </si>
  <si>
    <t>May use INT bonus instead of CHA bonus on persuasion checks.</t>
  </si>
  <si>
    <t>target is -2 to Block, synthetic</t>
  </si>
  <si>
    <t>Forard (abandoned)</t>
  </si>
  <si>
    <t>Temperate to arctic</t>
  </si>
  <si>
    <t>None (after Imperial orbital bombardment)</t>
  </si>
  <si>
    <t>Imperial governor</t>
  </si>
  <si>
    <t>Starships</t>
  </si>
  <si>
    <t>When assisting Skill(Mechanics), add INT bonus on top of the +2.</t>
  </si>
  <si>
    <t>Add WIS bonus to intimidation checks.</t>
  </si>
  <si>
    <t>Others gain +5 on Mechanics to modify appendages/accessories.
Doesn't apply when droid modifies itself.</t>
  </si>
  <si>
    <t>Remove 1 persistent condition while recharging.</t>
  </si>
  <si>
    <t>+2 circumstance to Ref. and Will Def. vs Yuuzhan Vong.</t>
  </si>
  <si>
    <t>1xDay, DC20 check to extend usetime +25h or move +1 condition.</t>
  </si>
  <si>
    <t>GROUP</t>
  </si>
  <si>
    <t>Affiliation</t>
  </si>
  <si>
    <t>Era</t>
  </si>
  <si>
    <t>Company</t>
  </si>
  <si>
    <t>Agents of Ossus</t>
  </si>
  <si>
    <t>Force-Using Traditions</t>
  </si>
  <si>
    <t>Dark Times</t>
  </si>
  <si>
    <t>Force User</t>
  </si>
  <si>
    <t>Ailon Nova Guard</t>
  </si>
  <si>
    <t>Mercenaries</t>
  </si>
  <si>
    <t>Aing-Tii Monks</t>
  </si>
  <si>
    <t>Alliance Army</t>
  </si>
  <si>
    <t>Rebellion Era</t>
  </si>
  <si>
    <t>Army</t>
  </si>
  <si>
    <t>Alliance Civil Government</t>
  </si>
  <si>
    <t>Alliance Fleet</t>
  </si>
  <si>
    <t>Fleet</t>
  </si>
  <si>
    <t>Alliance Military</t>
  </si>
  <si>
    <t>Anjiliac Clan</t>
  </si>
  <si>
    <t>Underworld</t>
  </si>
  <si>
    <t>Criminal Organization</t>
  </si>
  <si>
    <t>Antarian Rangers</t>
  </si>
  <si>
    <t>Elite Force</t>
  </si>
  <si>
    <t>The Galactic Empire</t>
  </si>
  <si>
    <t>The Confederacy</t>
  </si>
  <si>
    <t>Rise of the Empire</t>
  </si>
  <si>
    <t>Bando Gora</t>
  </si>
  <si>
    <t>Baran Do Sages</t>
  </si>
  <si>
    <t>Adegan, common</t>
  </si>
  <si>
    <t>Adegan</t>
  </si>
  <si>
    <t>Adegan, Rare</t>
  </si>
  <si>
    <t>-1 Atk &amp; -1 Ref Def for enemy starships of Colossal size or smaller</t>
  </si>
  <si>
    <t>+2 Atk &amp; increase die step to allied starships Gargantuan or smaller</t>
  </si>
  <si>
    <t>Praetorian-class Frigate</t>
  </si>
  <si>
    <t>+1 Ref Def &amp; +10 Fort Def &amp; +10 dam thresh to allies</t>
  </si>
  <si>
    <t>-1 Ref Def &amp; speed reduced by vs. enemies</t>
  </si>
  <si>
    <t>allies of Colossal (frigate) or larger deal +1 die dam vs. Colossal (frigate) or larger within radius</t>
  </si>
  <si>
    <t>any missile Atk v. enemies +1 die dam</t>
  </si>
  <si>
    <t>+5 Pilot to resist dogfight or to escape dogfight</t>
  </si>
  <si>
    <t>Royal Guard armor</t>
  </si>
  <si>
    <t>Shadow Guard armor</t>
  </si>
  <si>
    <t>Phase Zero Dark Trooper armor</t>
  </si>
  <si>
    <t>Coruscant Guard armor</t>
  </si>
  <si>
    <t>EVO Trooper armor</t>
  </si>
  <si>
    <t>Jumptrooper armor</t>
  </si>
  <si>
    <t>v. airborne poisons +10</t>
  </si>
  <si>
    <t>v. radiation +10 Fort Def</t>
  </si>
  <si>
    <t>Radtrooper armor</t>
  </si>
  <si>
    <t>Light combat armor</t>
  </si>
  <si>
    <t>Krath battle armor</t>
  </si>
  <si>
    <t>Darth Vader's custom armor</t>
  </si>
  <si>
    <t>Large 2x2sq cage, 3d6 dam if try to break out, break DC 30, 5 min to put up/take down</t>
  </si>
  <si>
    <t>Mechanics &amp; Use Computer +5 to bypass doors &amp; airlocks on ships</t>
  </si>
  <si>
    <t>336 loc</t>
  </si>
  <si>
    <t>Moomo Williwaw</t>
  </si>
  <si>
    <t>Coruscani Ogre</t>
  </si>
  <si>
    <t>Beskar'gam, light</t>
  </si>
  <si>
    <t>Half-vest</t>
  </si>
  <si>
    <t>Shadowsuit</t>
  </si>
  <si>
    <t>GTU AV-1S scout armor</t>
  </si>
  <si>
    <t>Krail 210 personal armor</t>
  </si>
  <si>
    <t>GTU AV-1C combat armor</t>
  </si>
  <si>
    <t>Beskar'gam, medium</t>
  </si>
  <si>
    <t>Beskar'gam, heavy</t>
  </si>
  <si>
    <t>favorable circumstances to intimidate, DR v. lightsabers</t>
  </si>
  <si>
    <t xml:space="preserve">Interceptor variant </t>
  </si>
  <si>
    <t>like jetpack but produces no noise, flame or heat (move 4sq), built in glowrod</t>
  </si>
  <si>
    <t>like jetpack but produces no noise, flame or heat (move 6sq)</t>
  </si>
  <si>
    <t>Stealth +5 to conceal, 1/encounter negate bonus dam if denied Dex to Def</t>
  </si>
  <si>
    <t>jet pack, liquid cable dispenser, vacuum seals, +2 Str to lift drag or pull</t>
  </si>
  <si>
    <t>Stealth +5 in darkness of low-light</t>
  </si>
  <si>
    <t>Neural inhibitor</t>
  </si>
  <si>
    <t>Pulse rifle</t>
  </si>
  <si>
    <t>Deck sweeper</t>
  </si>
  <si>
    <t>Electronet</t>
  </si>
  <si>
    <t>Blaster, subrepeating</t>
  </si>
  <si>
    <t>Squib battering ram</t>
  </si>
  <si>
    <t>Micro grenade launcher</t>
  </si>
  <si>
    <t>Snare rifle</t>
  </si>
  <si>
    <t>5d10</t>
  </si>
  <si>
    <t>Recon Droid</t>
  </si>
  <si>
    <t>Antipersonnel Mine, HX2</t>
  </si>
  <si>
    <t>Atk 1d20+10</t>
  </si>
  <si>
    <t>Antivehicle Proton Mine</t>
  </si>
  <si>
    <t>Projectile Launcher, HH-15</t>
  </si>
  <si>
    <t>penetration 10</t>
  </si>
  <si>
    <t>Thud Bug</t>
  </si>
  <si>
    <t>Illegal, rare</t>
  </si>
  <si>
    <t>Ooglith Masquer</t>
  </si>
  <si>
    <t>Deception +5</t>
  </si>
  <si>
    <t>Rancor, Bull</t>
  </si>
  <si>
    <t>beast 12</t>
  </si>
  <si>
    <t>Felucian Ripper</t>
  </si>
  <si>
    <t>Kath Hound</t>
  </si>
  <si>
    <t>Rakghoul</t>
  </si>
  <si>
    <t>Corellian Banshee Bird</t>
  </si>
  <si>
    <t>Devaron</t>
  </si>
  <si>
    <t>Devaronians</t>
  </si>
  <si>
    <t>beast 3</t>
  </si>
  <si>
    <t>Corellian Sand Panther</t>
  </si>
  <si>
    <t>Dragonsnake</t>
  </si>
  <si>
    <t>beast 13</t>
  </si>
  <si>
    <t>Gundark</t>
  </si>
  <si>
    <t>beast 10</t>
  </si>
  <si>
    <t>Katarn</t>
  </si>
  <si>
    <t>Kintan Strider</t>
  </si>
  <si>
    <t>Knobby White Spider</t>
  </si>
  <si>
    <t>Kouhun</t>
  </si>
  <si>
    <t>Environmental sealing</t>
  </si>
  <si>
    <t>Equipment is immune to environmental factors</t>
  </si>
  <si>
    <t>Environmental systems</t>
  </si>
  <si>
    <t>Immune to extreme cold OR extreme heat</t>
  </si>
  <si>
    <t>Extra power source</t>
  </si>
  <si>
    <t>Double device duration/number of shots</t>
  </si>
  <si>
    <t>Gyro</t>
  </si>
  <si>
    <t>+5 stability bonus</t>
  </si>
  <si>
    <t>Integrated equipment, 1</t>
  </si>
  <si>
    <t>DC 10 Mechanics check to integrate one device three sizes smaller</t>
  </si>
  <si>
    <t>Integrated equipment, 10</t>
  </si>
  <si>
    <t>1xEncounter. If /2 or fewer hitpoints, +5hp or +5 threshold for 1r.</t>
  </si>
  <si>
    <t>Halowan Mechanicals</t>
  </si>
  <si>
    <t>1xEncounter, +1d of damage on an attack.</t>
  </si>
  <si>
    <t>Built in tracking device.</t>
  </si>
  <si>
    <t>+2d6 ion damage</t>
  </si>
  <si>
    <t>Jump servos</t>
  </si>
  <si>
    <t>Can treat any jump as running, reroll Jump take better, take 10 on Jump</t>
  </si>
  <si>
    <t>Memory upgrade</t>
  </si>
  <si>
    <t>+2 to Int to any non-droid device</t>
  </si>
  <si>
    <t>Memory upgrade, advanced</t>
  </si>
  <si>
    <t>As above, but +4</t>
  </si>
  <si>
    <t>Miniaturized</t>
  </si>
  <si>
    <t>One size smaller, weight halved, one smaller damage die if melee weapon</t>
  </si>
  <si>
    <t>Missile load</t>
  </si>
  <si>
    <t>Convert grenade into missile</t>
  </si>
  <si>
    <t>Neutronium reinforcement</t>
  </si>
  <si>
    <t>+5 DR, +10 HP, +100% weight; if P or S, 19-20 threat range</t>
  </si>
  <si>
    <t>Overload switch</t>
  </si>
  <si>
    <t>Can turn weapon into imp. thrown with 2sq burst, double dice; destroys weapon</t>
  </si>
  <si>
    <t>Powered exoskeleton</t>
  </si>
  <si>
    <t>Swift to activate; +2 equipment to Str, energy cell 20 rounds, +5 kg</t>
  </si>
  <si>
    <t>Pulse charger</t>
  </si>
  <si>
    <t>-1 attack, +1 damage/die</t>
  </si>
  <si>
    <t>Radiation shielding</t>
  </si>
  <si>
    <t>Rangefinder</t>
  </si>
  <si>
    <t>No penalty to attack at short range; does not stack with scope</t>
  </si>
  <si>
    <t>Rangefinder, armor</t>
  </si>
  <si>
    <t>As rangefinder, but for weapon mounts</t>
  </si>
  <si>
    <t>Rapid Recycler</t>
  </si>
  <si>
    <t>Can autofire</t>
  </si>
  <si>
    <t>Ready harness</t>
  </si>
  <si>
    <t>Retrieve equipment as move; halve weight for encumbrance</t>
  </si>
  <si>
    <t>-4 Penalty to Dex, Pilot 10 &amp; stan</t>
  </si>
  <si>
    <t>Hyperdrive Sled</t>
  </si>
  <si>
    <t>-2 Penalty to Dex</t>
  </si>
  <si>
    <t>Hyperdrive, class .75</t>
  </si>
  <si>
    <t>Colossal (cruiser)-</t>
  </si>
  <si>
    <t>Hyperdrive, class 1</t>
  </si>
  <si>
    <t>Hyperdrive, class 1.5</t>
  </si>
  <si>
    <t>Hyperdrive, class 2</t>
  </si>
  <si>
    <t>Hyperdrive, class 3</t>
  </si>
  <si>
    <t>Hyperdrive, class 4</t>
  </si>
  <si>
    <t>Hyperdrive, class 5</t>
  </si>
  <si>
    <t>Hyperdrive, class 6</t>
  </si>
  <si>
    <t>Hyperdrive, class 10</t>
  </si>
  <si>
    <t>Hyperdrive, class 15</t>
  </si>
  <si>
    <t>Hyperdrive, class 8</t>
  </si>
  <si>
    <t>Hypertransceiver</t>
  </si>
  <si>
    <t>Interrogation chamber</t>
  </si>
  <si>
    <t>Jamming array</t>
  </si>
  <si>
    <t>-6 fighter, -4 transport, -2 capital</t>
  </si>
  <si>
    <t>Jamming suite</t>
  </si>
  <si>
    <t>-4 starfighters, -2 transports, 6-sq</t>
  </si>
  <si>
    <t>Luxury upgrade, advanced</t>
  </si>
  <si>
    <t>maintenance 1/50 cost</t>
  </si>
  <si>
    <t>Luxury upgrade, basic</t>
  </si>
  <si>
    <t>Luxury upgrade, extreme</t>
  </si>
  <si>
    <t>maintenance 1/50, crew +1 step</t>
  </si>
  <si>
    <t>Maneuvering jets +2</t>
  </si>
  <si>
    <t>Dex bonus</t>
  </si>
  <si>
    <t>Commando armor</t>
  </si>
  <si>
    <t>SpecForce armor</t>
  </si>
  <si>
    <t>Krath armor</t>
  </si>
  <si>
    <t>Scout trooper armor</t>
  </si>
  <si>
    <t>Clone Trooper armor</t>
  </si>
  <si>
    <t>ARC Trooper armor</t>
  </si>
  <si>
    <t>Sith Battle suit</t>
  </si>
  <si>
    <t>Blast jacket</t>
  </si>
  <si>
    <t>Kiltik</t>
  </si>
  <si>
    <t>beast 14</t>
  </si>
  <si>
    <t>Navicomputer, limited</t>
  </si>
  <si>
    <t>2 jump capacity</t>
  </si>
  <si>
    <t>Passenger quarters</t>
  </si>
  <si>
    <t>number = size mod</t>
  </si>
  <si>
    <t>Passenger seating</t>
  </si>
  <si>
    <t>Personalized controls</t>
  </si>
  <si>
    <t xml:space="preserve">+1 skills at station, -2 others </t>
  </si>
  <si>
    <t>Plasma punch</t>
  </si>
  <si>
    <t>as plasma torch but half DR</t>
  </si>
  <si>
    <t>Plasma torch</t>
  </si>
  <si>
    <t>1 rnd per DR &amp; d6 dam, 2 sq wide</t>
  </si>
  <si>
    <t>Regenerating shields</t>
  </si>
  <si>
    <t>increase shields by 10 not 5</t>
  </si>
  <si>
    <t>Reinforced bulkheads +10%</t>
  </si>
  <si>
    <t>hit points +10%</t>
  </si>
  <si>
    <t>Reinforced bulkheads +20%</t>
  </si>
  <si>
    <t>hit points +20%</t>
  </si>
  <si>
    <t>Reinforced bulkheads +30%</t>
  </si>
  <si>
    <t>hit points +30%</t>
  </si>
  <si>
    <t>Reinforced keel</t>
  </si>
  <si>
    <t>+2 die dam from ram</t>
  </si>
  <si>
    <t>5000</t>
  </si>
  <si>
    <t>1000</t>
  </si>
  <si>
    <t>10</t>
  </si>
  <si>
    <t>4</t>
  </si>
  <si>
    <t>16000</t>
  </si>
  <si>
    <t>150000</t>
  </si>
  <si>
    <t>2</t>
  </si>
  <si>
    <t>142</t>
  </si>
  <si>
    <t>14</t>
  </si>
  <si>
    <t>40000</t>
  </si>
  <si>
    <t>18-150</t>
  </si>
  <si>
    <t>600</t>
  </si>
  <si>
    <t>46000</t>
  </si>
  <si>
    <t>40</t>
  </si>
  <si>
    <t>9700</t>
  </si>
  <si>
    <t>2700</t>
  </si>
  <si>
    <t>80</t>
  </si>
  <si>
    <t>20</t>
  </si>
  <si>
    <t>3</t>
  </si>
  <si>
    <t>212500</t>
  </si>
  <si>
    <t>1600</t>
  </si>
  <si>
    <t>75</t>
  </si>
  <si>
    <t>100</t>
  </si>
  <si>
    <t>16</t>
  </si>
  <si>
    <t>1020</t>
  </si>
  <si>
    <t>38000</t>
  </si>
  <si>
    <t>172000</t>
  </si>
  <si>
    <t>150-300</t>
  </si>
  <si>
    <t>12400</t>
  </si>
  <si>
    <t>100000</t>
  </si>
  <si>
    <t>10000</t>
  </si>
  <si>
    <t>Viper Kinrath</t>
  </si>
  <si>
    <t>Mykal</t>
  </si>
  <si>
    <t>Kath Hound, Horned</t>
  </si>
  <si>
    <t>Iriaz</t>
  </si>
  <si>
    <t>1 or 2</t>
  </si>
  <si>
    <t>15*</t>
  </si>
  <si>
    <t>climb 2</t>
  </si>
  <si>
    <t>+5(None)</t>
  </si>
  <si>
    <t>Takes an Astromech Droid</t>
  </si>
  <si>
    <t>swim speed</t>
  </si>
  <si>
    <t>climb 4</t>
  </si>
  <si>
    <t>max velocity over water only</t>
  </si>
  <si>
    <t>Firespray-31 Patrol Craft</t>
  </si>
  <si>
    <t>Slave I</t>
  </si>
  <si>
    <t>Gozanti Cruiser</t>
  </si>
  <si>
    <t>Krayt's Honor</t>
  </si>
  <si>
    <t>Advanced Ship</t>
  </si>
  <si>
    <t>Archaic Ship</t>
  </si>
  <si>
    <t>Crew Quality</t>
  </si>
  <si>
    <t>Junker</t>
  </si>
  <si>
    <t>Living Vehicle</t>
  </si>
  <si>
    <t>Uglies</t>
  </si>
  <si>
    <t>Anakin Solo's Lightsaber</t>
  </si>
  <si>
    <t>Chewbacca's Bowcaster</t>
  </si>
  <si>
    <t>Emperor Palpatine's Lightsaber</t>
  </si>
  <si>
    <t>Luke Skywalker's Lightsaber</t>
  </si>
  <si>
    <t>Han Solo's Heavy Blaster Pistol</t>
  </si>
  <si>
    <t>Boba Fett's Mandalorian Armor</t>
  </si>
  <si>
    <t>3d8+2</t>
  </si>
  <si>
    <t>+1 equipment bonus on attack rolls</t>
  </si>
  <si>
    <t>legendary icon</t>
  </si>
  <si>
    <t>Symbol of the light</t>
  </si>
  <si>
    <t>Legendary icon</t>
  </si>
  <si>
    <t>Wh</t>
  </si>
  <si>
    <t>Wa</t>
  </si>
  <si>
    <t>Sw</t>
  </si>
  <si>
    <t>Or</t>
  </si>
  <si>
    <t>Storm IV Twin-Pod Cloud Car</t>
  </si>
  <si>
    <t>AS</t>
  </si>
  <si>
    <t>Dr</t>
  </si>
  <si>
    <t>Sp</t>
  </si>
  <si>
    <t>Tr</t>
  </si>
  <si>
    <t>BOOK</t>
  </si>
  <si>
    <t>PAGE</t>
  </si>
  <si>
    <t>Vehicle CL</t>
  </si>
  <si>
    <t>C. Quality</t>
  </si>
  <si>
    <t>D9</t>
  </si>
  <si>
    <t>As above, but ten devices</t>
  </si>
  <si>
    <t>Integrated equipment, 2</t>
  </si>
  <si>
    <t>As above, but two devices</t>
  </si>
  <si>
    <t>Integrated equipment, 5</t>
  </si>
  <si>
    <t>As above, but five devices</t>
  </si>
  <si>
    <t>Internal generator</t>
  </si>
  <si>
    <t>Ion charger</t>
  </si>
  <si>
    <t>Teroch-type Fast Attack Gunship</t>
  </si>
  <si>
    <t>Sf</t>
  </si>
  <si>
    <t>Pelegia Duplex Command Assault Gunship</t>
  </si>
  <si>
    <t>Scarlet Star</t>
  </si>
  <si>
    <t>Light Freighter</t>
  </si>
  <si>
    <t>Conqueror-class Assault Ship</t>
  </si>
  <si>
    <t>pla</t>
  </si>
  <si>
    <t>Baudo-class star yacht,  Gargantuan starfighter when targeted by capital ship, dogfighting and starship maneuvers.</t>
  </si>
  <si>
    <t>YV-666 light freighter, Gargantuan starfighter when targeted by capital ship, dogfighting and starship maneuvers.</t>
  </si>
  <si>
    <t>YT-Series Transporters, Gargantuan starfighter when targeted by capital ship, dogfighting and starship maneuvers.</t>
  </si>
  <si>
    <t>Living</t>
  </si>
  <si>
    <t>D1</t>
  </si>
  <si>
    <t>D4</t>
  </si>
  <si>
    <t>Astromech</t>
  </si>
  <si>
    <t>Ship CL</t>
  </si>
  <si>
    <t>ww</t>
  </si>
  <si>
    <t>N</t>
  </si>
  <si>
    <t>Legitimate Financing</t>
  </si>
  <si>
    <t>Loan</t>
  </si>
  <si>
    <t>Loan Sharks &amp; Gangsters</t>
  </si>
  <si>
    <t>Captain's Accredited License</t>
  </si>
  <si>
    <t>Permits &amp; Licenses</t>
  </si>
  <si>
    <t>Ship's Operating License</t>
  </si>
  <si>
    <t>Arms Load-Out Permit</t>
  </si>
  <si>
    <t>Spacers' Information Manual</t>
  </si>
  <si>
    <t>Docking</t>
  </si>
  <si>
    <t>Star travel essentials</t>
  </si>
  <si>
    <t>Refueling</t>
  </si>
  <si>
    <t>Restocking</t>
  </si>
  <si>
    <t>Routine Maintenance</t>
  </si>
  <si>
    <t>Starship Maintenance</t>
  </si>
  <si>
    <t>Hyperspace Navigator's Guild</t>
  </si>
  <si>
    <t>Space Ministry</t>
  </si>
  <si>
    <t>Astrogation Data</t>
  </si>
  <si>
    <t>Point Nadir, The Slips</t>
  </si>
  <si>
    <t>Point Nadir, Central Cove</t>
  </si>
  <si>
    <t>Point Nadir, The Tethers</t>
  </si>
  <si>
    <t>Point Nadir, Jackrab Hole Tethers</t>
  </si>
  <si>
    <t>Chop Shop</t>
  </si>
  <si>
    <t>Simple Repairs</t>
  </si>
  <si>
    <t>Illegal Modifications</t>
  </si>
  <si>
    <t>Drugs</t>
  </si>
  <si>
    <t>Antisecurity Blades (Jango Fett)</t>
  </si>
  <si>
    <t>+2 to Mechanics check when disabling devices</t>
  </si>
  <si>
    <t>Superior Ability (Dex)</t>
  </si>
  <si>
    <t>Superior Tech</t>
  </si>
  <si>
    <t>+20% cost</t>
  </si>
  <si>
    <t>Dex +4</t>
  </si>
  <si>
    <t>Superior Ability (Str)</t>
  </si>
  <si>
    <t>Str +2</t>
  </si>
  <si>
    <t>Superior Accuracy</t>
  </si>
  <si>
    <t>+2 Atk</t>
  </si>
  <si>
    <t>Superior Damage</t>
  </si>
  <si>
    <t>+5 Dam</t>
  </si>
  <si>
    <t>Superior Range</t>
  </si>
  <si>
    <t>+50%</t>
  </si>
  <si>
    <t>Superior Sensors</t>
  </si>
  <si>
    <t>Perception +2</t>
  </si>
  <si>
    <t>Superior Shields</t>
  </si>
  <si>
    <t>SR10</t>
  </si>
  <si>
    <t>Superior Speed</t>
  </si>
  <si>
    <t>+33% (min 1)</t>
  </si>
  <si>
    <t>all ion weapon attacks made against enemy starships deal +2 dice dam</t>
  </si>
  <si>
    <t>Republic Army Trooper</t>
  </si>
  <si>
    <t>Sith Trooper</t>
  </si>
  <si>
    <t>Maneuvering jets +4</t>
  </si>
  <si>
    <t>Maneuvering jets +6</t>
  </si>
  <si>
    <t>Medical suite</t>
  </si>
  <si>
    <t>size mod/5 med bed /50 bacta tank</t>
  </si>
  <si>
    <t>Navicomputer</t>
  </si>
  <si>
    <t>+5 Astrogation</t>
  </si>
  <si>
    <t>Navicomputer, advanced</t>
  </si>
  <si>
    <t>+10 Astrogation &amp; Untrained</t>
  </si>
  <si>
    <t>Czerka Scientist</t>
  </si>
  <si>
    <t>Death Star Gunner</t>
  </si>
  <si>
    <t>Death Star Trooper</t>
  </si>
  <si>
    <t>Drexl’s Gang Member</t>
  </si>
  <si>
    <t>Elite Rebel Trooper</t>
  </si>
  <si>
    <t>Elite Republic Army Trooper</t>
  </si>
  <si>
    <t>Engineer</t>
  </si>
  <si>
    <t>Kota’s Militia Soldier</t>
  </si>
  <si>
    <t>Police Officer</t>
  </si>
  <si>
    <t>Scout Trooper</t>
  </si>
  <si>
    <t>Security Personnel</t>
  </si>
  <si>
    <t>Sith Commando</t>
  </si>
  <si>
    <t>Sith Pilot</t>
  </si>
  <si>
    <t>Soldier</t>
  </si>
  <si>
    <t>Swoop Gang Member</t>
  </si>
  <si>
    <t>The Reborn</t>
  </si>
  <si>
    <t>Trandoshan Mercenary</t>
  </si>
  <si>
    <t>Wookiee Berserker</t>
  </si>
  <si>
    <t>Wookiee Warrior</t>
  </si>
  <si>
    <t>Clone Trooper Veteran</t>
  </si>
  <si>
    <t>CompForce Assault Trooper</t>
  </si>
  <si>
    <t>Con Artist</t>
  </si>
  <si>
    <t>Diplomat</t>
  </si>
  <si>
    <t>10 min breathable air</t>
  </si>
  <si>
    <t>immune to poison</t>
  </si>
  <si>
    <t>+1 hp per level</t>
  </si>
  <si>
    <t>eliminates Atk penalties for non-proficient weapons</t>
  </si>
  <si>
    <t>reroll Knowledge check, keep better</t>
  </si>
  <si>
    <t>30-165</t>
  </si>
  <si>
    <t>5/10</t>
  </si>
  <si>
    <t>0</t>
  </si>
  <si>
    <t>5</t>
  </si>
  <si>
    <t>36</t>
  </si>
  <si>
    <t>40-100</t>
  </si>
  <si>
    <t>300</t>
  </si>
  <si>
    <t>400*</t>
  </si>
  <si>
    <t>400</t>
  </si>
  <si>
    <t>3000</t>
  </si>
  <si>
    <t>2000</t>
  </si>
  <si>
    <t>800</t>
  </si>
  <si>
    <t>500</t>
  </si>
  <si>
    <t>6</t>
  </si>
  <si>
    <t>1</t>
  </si>
  <si>
    <t>30000</t>
  </si>
  <si>
    <t>8</t>
  </si>
  <si>
    <t>12</t>
  </si>
  <si>
    <t>9</t>
  </si>
  <si>
    <t>200</t>
  </si>
  <si>
    <t>54</t>
  </si>
  <si>
    <t>1200</t>
  </si>
  <si>
    <t>50</t>
  </si>
  <si>
    <t>Threshold +5 v. stun</t>
  </si>
  <si>
    <t>recovers twice as many hp</t>
  </si>
  <si>
    <t>low-light or darkvision</t>
  </si>
  <si>
    <t>DR2 v. piercing</t>
  </si>
  <si>
    <t>1/encounter when using Power Blaster feat deals +2 dam for every point from Atk</t>
  </si>
  <si>
    <t>own DR5 &amp; +1 die dam on crit added after crit, only for slashing weapons</t>
  </si>
  <si>
    <t>1/encounter reroll a 1</t>
  </si>
  <si>
    <t>1/encounter when using Rapid Shot, reroll dam and keep better</t>
  </si>
  <si>
    <t>doubles number of shots, if Tech Spec dam mod then dam is +3</t>
  </si>
  <si>
    <t>threshold v. stun +5</t>
  </si>
  <si>
    <t>ET-74 Communications Droid</t>
  </si>
  <si>
    <t>T3-Series Utility Droid</t>
  </si>
  <si>
    <t>Stormtrooper armor, reinforced</t>
  </si>
  <si>
    <t>Stormtrooper, stygian-triprismatic</t>
  </si>
  <si>
    <t>Storm Commando armor</t>
  </si>
  <si>
    <t>Herald-class Shuttle</t>
  </si>
  <si>
    <t>Aurek Tactical Strikefighter</t>
  </si>
  <si>
    <t>S-250 Chela-class Starfighter</t>
  </si>
  <si>
    <t>Conductor-class Short-Haul Landing Craft</t>
  </si>
  <si>
    <t>EVS, Construction Droid</t>
  </si>
  <si>
    <t>Veril Line Systems</t>
  </si>
  <si>
    <t>2-1B, Medical Droid</t>
  </si>
  <si>
    <t>D5</t>
  </si>
  <si>
    <t>D6</t>
  </si>
  <si>
    <t>D3</t>
  </si>
  <si>
    <t>Passeng.</t>
  </si>
  <si>
    <t>STR</t>
  </si>
  <si>
    <t>DEX</t>
  </si>
  <si>
    <t>INT</t>
  </si>
  <si>
    <t>ST</t>
  </si>
  <si>
    <t>Class 720 Freighter, Ghtroc</t>
  </si>
  <si>
    <t>Chiss Nssis-class Clawcraft</t>
  </si>
  <si>
    <t>SS</t>
  </si>
  <si>
    <t>sat</t>
  </si>
  <si>
    <t>Interdictor-class Heavy Cruiser, Immobilizer 418</t>
  </si>
  <si>
    <t>add personal DR v. lightsabers</t>
  </si>
  <si>
    <t>+5 Will Def v. Use the Force</t>
  </si>
  <si>
    <t>Gravity mine launcher</t>
  </si>
  <si>
    <t>Grapple +10</t>
  </si>
  <si>
    <t>Gravity mine, standard</t>
  </si>
  <si>
    <t>Gravity mine, magnetic</t>
  </si>
  <si>
    <t>Gundark, Shaped</t>
  </si>
  <si>
    <t>Vanx</t>
  </si>
  <si>
    <t>Vanx Alpha</t>
  </si>
  <si>
    <t xml:space="preserve">Mynock, Tibanna </t>
  </si>
  <si>
    <t>PI-Series Medical Assistant Droid</t>
  </si>
  <si>
    <t>3Z3 Medical Droid</t>
  </si>
  <si>
    <t>BL-39 Interrogator Droid</t>
  </si>
  <si>
    <t>FEG-Series Pilot Droid</t>
  </si>
  <si>
    <t>Holocam Droid</t>
  </si>
  <si>
    <t>Roving Eye Observation Droid</t>
  </si>
  <si>
    <t>Z65 Patrol Droid</t>
  </si>
  <si>
    <t>LV8-Series Guard Droid</t>
  </si>
  <si>
    <t>Aggressor-Series Battle Droid</t>
  </si>
  <si>
    <t>IX-6 Heavy Combat Droid</t>
  </si>
  <si>
    <t>LON-29 Battle Droid Commander</t>
  </si>
  <si>
    <t>HV-7 Loading Droid</t>
  </si>
  <si>
    <t>Sabertooth-class Assault &amp; Rescue Vessel</t>
  </si>
  <si>
    <t>any successful attack against an enemy ship of Colossal (frigate) or larger = +1 die dam</t>
  </si>
  <si>
    <t>Ardent-class Fast Frigate</t>
  </si>
  <si>
    <t>enemy ships -1 Atk &amp; -1 all defenses</t>
  </si>
  <si>
    <t>speed 2, +5 DC, 100 sq</t>
  </si>
  <si>
    <t>Baffled drive fuel</t>
  </si>
  <si>
    <t>100 sq</t>
  </si>
  <si>
    <t>Cargo jettison system</t>
  </si>
  <si>
    <t>swif action, DC30 to detect in space</t>
  </si>
  <si>
    <t>Cargo pod, heavy</t>
  </si>
  <si>
    <t>cost mod x 10 tons of cargo, Dex -2</t>
  </si>
  <si>
    <t>Cargo pod, light</t>
  </si>
  <si>
    <t>cost mod x tons of cargo, Dex -2</t>
  </si>
  <si>
    <t>Cargo pod, medium</t>
  </si>
  <si>
    <t>cost mod x 5 tons of cargo, Dex -2</t>
  </si>
  <si>
    <t>Cloaking device, hibridium</t>
  </si>
  <si>
    <t>total concealment</t>
  </si>
  <si>
    <t>Cloaking device, stygium</t>
  </si>
  <si>
    <t>Huge+</t>
  </si>
  <si>
    <t>Cockpit ejection system</t>
  </si>
  <si>
    <t>Gargantuan or Colossal</t>
  </si>
  <si>
    <t>DC20 Pilot or half damage</t>
  </si>
  <si>
    <t>Com jammers</t>
  </si>
  <si>
    <t>6sq or DC30 Use Computer</t>
  </si>
  <si>
    <t>Combat thruster</t>
  </si>
  <si>
    <t>as starfighter for dogfighting</t>
  </si>
  <si>
    <t>Cotterdam</t>
  </si>
  <si>
    <t>3sq long x 1sq wide, Pilot DC15</t>
  </si>
  <si>
    <t>Cryogenic chambers</t>
  </si>
  <si>
    <t>cost mod/5 Med, Largex5, Hugex20</t>
  </si>
  <si>
    <t>Docking clamp</t>
  </si>
  <si>
    <t>Droid repair team</t>
  </si>
  <si>
    <t>deploy @ -1 track, Mech +13</t>
  </si>
  <si>
    <t>Environmental filters</t>
  </si>
  <si>
    <t>DC25 Use Comp &amp; full to change</t>
  </si>
  <si>
    <t>Escape pod</t>
  </si>
  <si>
    <t>DC20 Acrobatics, 1x8 days support</t>
  </si>
  <si>
    <t>Escape pod, large lifeboat</t>
  </si>
  <si>
    <t>Stormtrooper</t>
  </si>
  <si>
    <t>Old Republic</t>
  </si>
  <si>
    <t>Rebel Alliance</t>
  </si>
  <si>
    <t>Technician</t>
  </si>
  <si>
    <t>Thug</t>
  </si>
  <si>
    <t>Trader</t>
  </si>
  <si>
    <t>Varactyl Handler</t>
  </si>
  <si>
    <t>AT-AT Pilot</t>
  </si>
  <si>
    <t>Galactic Empire</t>
  </si>
  <si>
    <t>AT-ST Pilot</t>
  </si>
  <si>
    <t>Amanin Scout</t>
  </si>
  <si>
    <t>Clone Trooper</t>
  </si>
  <si>
    <t>1 hour = 1 unit fuel</t>
  </si>
  <si>
    <t>Grappler mag</t>
  </si>
  <si>
    <t>1sq, Pilot &amp; Stealth v. Use Comp</t>
  </si>
  <si>
    <t>Hangar bay</t>
  </si>
  <si>
    <t>cost mod/50 units, H1, G5, C20</t>
  </si>
  <si>
    <t>Hangar bay, concealed</t>
  </si>
  <si>
    <t>DC30 Perception, 2 rounds to exit</t>
  </si>
  <si>
    <t>Hardpoint</t>
  </si>
  <si>
    <t>carry missile/bomb/mine/drop tank</t>
  </si>
  <si>
    <t>Hidden cargo hold (25% of cargo)</t>
  </si>
  <si>
    <t>DC15 Perception then DC25</t>
  </si>
  <si>
    <t>Hidden cargo hold (50% of cargo)</t>
  </si>
  <si>
    <t>Zygerrian</t>
  </si>
  <si>
    <t>550km/h</t>
  </si>
  <si>
    <t>280km/h</t>
  </si>
  <si>
    <t>110km/h</t>
  </si>
  <si>
    <t>4,2</t>
  </si>
  <si>
    <t>AV</t>
  </si>
  <si>
    <t>Update thread on WotC Forums</t>
  </si>
  <si>
    <t>provides concealment &amp; creates a smoke hazard for 10 rounds (CR 256)</t>
  </si>
  <si>
    <t>penalty to Perception reduced by 2 v. target in concealment or total concealment</t>
  </si>
  <si>
    <t>no penalty to Perception v. target in concealment or total concealment</t>
  </si>
  <si>
    <t>Rare. Cannot use regular energycells/powerpacks, must be antiquated and cost +50%. Repair is done at +5 DC. Can be refitted.</t>
  </si>
  <si>
    <t>Used sale price or 60%</t>
  </si>
  <si>
    <t>Rare. Ship CL -2. TH -25%. ATK Bonus -2. Repairs +5 DC. Can be refitted.</t>
  </si>
  <si>
    <t>+10% or +1000 credits
whichever is higher</t>
  </si>
  <si>
    <t>On crit, +1d DMG after doubling for crit. 
Considered illegal.</t>
  </si>
  <si>
    <t>B'omarr Monk</t>
  </si>
  <si>
    <t>On armor that apply equipment bonus to FORT DEF:
DR2 vs slashing.
FORT DEF bonus -1 (min 0)</t>
  </si>
  <si>
    <t>Stun or ion DMG weapons:
+1d DMG when set to stun or doing ion DMG
-1d DMG when when not set to stun or doing ion DMG</t>
  </si>
  <si>
    <t>need Str 15 or -5 Atk, advanced melee weapon for Gamorreans</t>
  </si>
  <si>
    <t>easier to wield with 2 hands, Med creatures double strength bonus</t>
  </si>
  <si>
    <t>if an atk exceeds Ref &amp; Fort Def, take half dam following round</t>
  </si>
  <si>
    <t>no penalty using Rapid Strike</t>
  </si>
  <si>
    <t>Bondar</t>
  </si>
  <si>
    <t>Firkraan</t>
  </si>
  <si>
    <t>Jenraux</t>
  </si>
  <si>
    <t>Opila</t>
  </si>
  <si>
    <t>Phond</t>
  </si>
  <si>
    <t>Rubat</t>
  </si>
  <si>
    <t>Sigil</t>
  </si>
  <si>
    <t>Solari</t>
  </si>
  <si>
    <t>ion damage only</t>
  </si>
  <si>
    <t>1/encounter reroll damage and keep better</t>
  </si>
  <si>
    <t>+2 dam</t>
  </si>
  <si>
    <t>Eralam</t>
  </si>
  <si>
    <t>Upari</t>
  </si>
  <si>
    <t>Daminia</t>
  </si>
  <si>
    <t>Nextor</t>
  </si>
  <si>
    <t>Sapith</t>
  </si>
  <si>
    <t>Aurial blaster</t>
  </si>
  <si>
    <t>VX Series Artillery Droid</t>
  </si>
  <si>
    <t>Pistoeka, Buzz Droid</t>
  </si>
  <si>
    <t>Ubrikkian Steamworks</t>
  </si>
  <si>
    <t>Knighthunter armor</t>
  </si>
  <si>
    <t>can make unopposed unarmed atk v. lightsaber to deactivate for 20 rounds</t>
  </si>
  <si>
    <t>Pulse-wave rifle</t>
  </si>
  <si>
    <t>Sonic rifle</t>
  </si>
  <si>
    <t>Blaster rifle, assault</t>
  </si>
  <si>
    <t>Blaster carbine, repeating</t>
  </si>
  <si>
    <t>3d10</t>
  </si>
  <si>
    <t>3d8 ion</t>
  </si>
  <si>
    <t>S, A</t>
  </si>
  <si>
    <t>Energy (sonic)</t>
  </si>
  <si>
    <t>Sonic</t>
  </si>
  <si>
    <t>Energy (ion)</t>
  </si>
  <si>
    <t>grapple v. Atk roll, lasts three rounds</t>
  </si>
  <si>
    <t>if over Fort Def, target takes -5 on all Perception checks until end of attacker's turn</t>
  </si>
  <si>
    <t>if moved down track, also immobilized</t>
  </si>
  <si>
    <t>if Atk beats Fort Def, target's speed reduced 2sq until end of its next turn</t>
  </si>
  <si>
    <t>can do 1d8 as a slashing weapon</t>
  </si>
  <si>
    <t>5ea.</t>
  </si>
  <si>
    <t>PB = +4 dam</t>
  </si>
  <si>
    <t>PB = +5 dam</t>
  </si>
  <si>
    <t>if target is moved down track add d4 dam</t>
  </si>
  <si>
    <t>Sonic pistol, heavy</t>
  </si>
  <si>
    <t>Fiber armor</t>
  </si>
  <si>
    <t>Battle armor, light powered</t>
  </si>
  <si>
    <t>Battle armor, light</t>
  </si>
  <si>
    <t>Mesh armor</t>
  </si>
  <si>
    <t>Weave armor</t>
  </si>
  <si>
    <t>Battle armor, powered</t>
  </si>
  <si>
    <t>Matrix armor</t>
  </si>
  <si>
    <t>Thriving Season: Planetary representative democracy, Imperial: Corporate plutocracy</t>
  </si>
  <si>
    <t>Zozhixi</t>
  </si>
  <si>
    <t>Bacta</t>
  </si>
  <si>
    <t>Zekot</t>
  </si>
  <si>
    <t>Verify errata</t>
  </si>
  <si>
    <t>5urge: Sortable lists, WEB links, NPCs, Vehicles, Droids</t>
  </si>
  <si>
    <t>tsuyoshikentsu: Accessories</t>
  </si>
  <si>
    <t>Grenade, gas</t>
  </si>
  <si>
    <t>Grenade, concussion</t>
  </si>
  <si>
    <t>4-sq</t>
  </si>
  <si>
    <t>3-sq</t>
  </si>
  <si>
    <t>stan action to reset after firing, swif to set to single-target for 6d10x2 dam &amp; -10 atk v. targets smaller than Huge</t>
  </si>
  <si>
    <t>Stun Bayonet</t>
  </si>
  <si>
    <t>Clone Trooper with Repeating Blaster</t>
  </si>
  <si>
    <t>Senate Guard, Elite</t>
  </si>
  <si>
    <t>Advanced or simple melee weapon: Lightsabers doesn't ignore DR for this weapon. It can block, deflect and redirect like a lightsaber, and use any talent with Jedi as prereq. Dark side users can spend fp as swift action to gain bonus damage equal to dark side score, but gives them a dark side point.</t>
  </si>
  <si>
    <t>Rare. Illegal in Legacy Era. 
Armor weight /2 and is repaired with treat injury skill.
Use of equipment &amp; weapons get -5 penalty if lacking knowledge.
Energy DMG is changed to either bludgeoning, slashing or slashing.</t>
  </si>
  <si>
    <t>50x2 months, x15 hyperdrive 1 jump</t>
  </si>
  <si>
    <t>Escape pod, small lifeboat</t>
  </si>
  <si>
    <t>Supplies for 15 Medium for 1 week</t>
  </si>
  <si>
    <t>Extended range</t>
  </si>
  <si>
    <t>+10% consumables, round down</t>
  </si>
  <si>
    <t>Fuel converters</t>
  </si>
  <si>
    <t>Phase II Dark Trooper armor</t>
  </si>
  <si>
    <t>Str +3, Perception +2</t>
  </si>
  <si>
    <t>Phase III Dark Trooper armor</t>
  </si>
  <si>
    <t>Str +4, Perception +2</t>
  </si>
  <si>
    <t>Temperate, moderate year-round</t>
  </si>
  <si>
    <t>Hanna City</t>
  </si>
  <si>
    <t>Selonian, Drall</t>
  </si>
  <si>
    <t>Coronet City</t>
  </si>
  <si>
    <t>Human, Sullustan, Wookiee, Aqualish, Ithorian, Selkath</t>
  </si>
  <si>
    <t>Curamelle</t>
  </si>
  <si>
    <t>Polluted, later purified</t>
  </si>
  <si>
    <t>Eriadu City</t>
  </si>
  <si>
    <t>Computer technology, manufacturing, textiles, droids</t>
  </si>
  <si>
    <t>Foodstuffs, medicinals, lommite ore</t>
  </si>
  <si>
    <t>Cold and dry with thin atmosphere</t>
  </si>
  <si>
    <t>Humans, Other</t>
  </si>
  <si>
    <t>Military administration</t>
  </si>
  <si>
    <t>Kessendra</t>
  </si>
  <si>
    <t>Foodstuffs, machinery</t>
  </si>
  <si>
    <t>Glitterstim spice</t>
  </si>
  <si>
    <t>Kuat City</t>
  </si>
  <si>
    <t>United clans</t>
  </si>
  <si>
    <t>Consumer goods, processed foods</t>
  </si>
  <si>
    <t>Wookiee, Ithorian, Yuuzhan Vong, Chazrach</t>
  </si>
  <si>
    <t>Cambrielle</t>
  </si>
  <si>
    <t>21,3h</t>
  </si>
  <si>
    <t>Vratix</t>
  </si>
  <si>
    <t>The Adasca BioMechanical Corporation of Arkania</t>
  </si>
  <si>
    <t>Armored Star Courier (Modified)</t>
  </si>
  <si>
    <t>Charger c70 Retrofit</t>
  </si>
  <si>
    <t>Consular-Class Cruiser (Modified)</t>
  </si>
  <si>
    <t>Corellian Corvette, CR70</t>
  </si>
  <si>
    <t>Corellian Corvette, CR90</t>
  </si>
  <si>
    <t>Corellian Corvette</t>
  </si>
  <si>
    <t>Droid Starfighter</t>
  </si>
  <si>
    <t>Star Destroyer</t>
  </si>
  <si>
    <t>Jedi Starfighter</t>
  </si>
  <si>
    <t>Mon Calamari MC80 Cruiser</t>
  </si>
  <si>
    <t>Junker (Template)</t>
  </si>
  <si>
    <t>Trade Federation</t>
  </si>
  <si>
    <t>YT-Series Transporters</t>
  </si>
  <si>
    <t>Banking Clan Frigate</t>
  </si>
  <si>
    <t>Modified YT-2400 Transport</t>
  </si>
  <si>
    <t>Belbullab Heavy Starfighter (Modified)</t>
  </si>
  <si>
    <t>Soulless One</t>
  </si>
  <si>
    <t>Starscape-class Yacht</t>
  </si>
  <si>
    <t>Toscan Multipurpose Fighter</t>
  </si>
  <si>
    <t>Ralltiir</t>
  </si>
  <si>
    <t>Salliche</t>
  </si>
  <si>
    <t>Thyferra</t>
  </si>
  <si>
    <t>Hyperdrive Ring</t>
  </si>
  <si>
    <t>Hoersch-Kessel Drive, Inc</t>
  </si>
  <si>
    <t>Mendel Baudo</t>
  </si>
  <si>
    <t>Baronial-class Yacht</t>
  </si>
  <si>
    <t>Eleaor Propulsion</t>
  </si>
  <si>
    <t>SoroSuub Corporation</t>
  </si>
  <si>
    <t>Techno Union</t>
  </si>
  <si>
    <t>780km/h</t>
  </si>
  <si>
    <t>120km/h</t>
  </si>
  <si>
    <t>260km/h</t>
  </si>
  <si>
    <t>160km/h</t>
  </si>
  <si>
    <t>240km/h</t>
  </si>
  <si>
    <t>275km/h</t>
  </si>
  <si>
    <t>650km/h</t>
  </si>
  <si>
    <t>x20</t>
  </si>
  <si>
    <t>4d</t>
  </si>
  <si>
    <t>M, Ra</t>
  </si>
  <si>
    <t>Kiffar (near-Human)</t>
  </si>
  <si>
    <t>Rattataki (near-Human)</t>
  </si>
  <si>
    <t>DR 5 v. fire</t>
  </si>
  <si>
    <t>Clone Trooper fire-resistant armor</t>
  </si>
  <si>
    <t>Lanvarok, Sith</t>
  </si>
  <si>
    <t>Lanvarok, Massassi</t>
  </si>
  <si>
    <t>Carbonite rifle</t>
  </si>
  <si>
    <t>Needler</t>
  </si>
  <si>
    <t>Pulse-wave pistol</t>
  </si>
  <si>
    <t>Ripper</t>
  </si>
  <si>
    <t>Sonic disruptor</t>
  </si>
  <si>
    <t>Sonic pistol</t>
  </si>
  <si>
    <t>Ion carbine</t>
  </si>
  <si>
    <t>CR = Core Rules
S = Starships of the Galaxy
T = Threats of the Galaxy
K = Knights of the Old Republic Campaign Guide
F = Force Unleashed Campaign Guide
SV = Scum &amp; Villainy
C = Clone Wars Campaign Guide
L = Legacy Era Campaign Guide
J = Jedi Academy Training Manual
R = Rebellion Era Campaign Guide
GW = Galaxy at War
SGD = Scavenger's Guide to Droids
GI = Galaxy of Intrigue
UR = Unknown Regions
D# = Dawn of defiance (# equals episode)
W = Webpage, requires internet access!</t>
  </si>
  <si>
    <t>Cybernetics, Borg Construct</t>
  </si>
  <si>
    <t>Cybernetics, Borg Construct Datacard/Know cart port</t>
  </si>
  <si>
    <t>Cybernetics, Borg Construct Knowledge cartridge</t>
  </si>
  <si>
    <t>Cybernetics, Comlink, subcutaneous</t>
  </si>
  <si>
    <t>Cybernetics, Cybernetic prosthesis</t>
  </si>
  <si>
    <t>Cybernetics, Eye, infrared sensor</t>
  </si>
  <si>
    <t>Cybernetics, Eye, targeting</t>
  </si>
  <si>
    <t>Cybernetics, Eye, telescoping</t>
  </si>
  <si>
    <t>Cybernetics, Sensory enhancement</t>
  </si>
  <si>
    <t>Cybernetics, Skeletal reinforcement</t>
  </si>
  <si>
    <t>Cybernetics, Tremor sensor</t>
  </si>
  <si>
    <t>Cybernetics</t>
  </si>
  <si>
    <t>Vagaari Empire</t>
  </si>
  <si>
    <t>Lugubraa</t>
  </si>
  <si>
    <t>Sorcerers of Rhand</t>
  </si>
  <si>
    <t>Ssi-Ruuk</t>
  </si>
  <si>
    <t>Tofs</t>
  </si>
  <si>
    <t>Species</t>
  </si>
  <si>
    <t>Bergruutfa</t>
  </si>
  <si>
    <t>D10</t>
  </si>
  <si>
    <t>Gallis-Tech</t>
  </si>
  <si>
    <t>Tangan Industries</t>
  </si>
  <si>
    <t>Jaffryes Universal Automotive</t>
  </si>
  <si>
    <t>Z-10 Seeker</t>
  </si>
  <si>
    <t>Durastar Construction</t>
  </si>
  <si>
    <t>Starfeld Industries</t>
  </si>
  <si>
    <t>Dartship</t>
  </si>
  <si>
    <t>Sydon Vehicle Works</t>
  </si>
  <si>
    <t>Mesens Corporation</t>
  </si>
  <si>
    <t>Hoersch-Kessel Drive, Inc.</t>
  </si>
  <si>
    <t>Kilik</t>
  </si>
  <si>
    <t>Arized</t>
  </si>
  <si>
    <t>Tof</t>
  </si>
  <si>
    <t>The Blazing Chain</t>
  </si>
  <si>
    <t>Cargo (tons)</t>
  </si>
  <si>
    <t>BP</t>
  </si>
  <si>
    <t>Duros Scoundrel</t>
  </si>
  <si>
    <t>Ewok Scout</t>
  </si>
  <si>
    <t>Jedi Crusader</t>
  </si>
  <si>
    <t>Mercenary Commander</t>
  </si>
  <si>
    <t>Twi'Lek Black Sun Vigo</t>
  </si>
  <si>
    <t>Whipid Tracker</t>
  </si>
  <si>
    <t>Bothan Commando</t>
  </si>
  <si>
    <t>Chiss Mercenary</t>
  </si>
  <si>
    <t>Corellian Security Officer</t>
  </si>
  <si>
    <t>Peace Brigade Thug</t>
  </si>
  <si>
    <t>Praetorite Vong Priest</t>
  </si>
  <si>
    <t>Rebel Commando Pathfinder</t>
  </si>
  <si>
    <t>Yuuzhan Vong Shaper</t>
  </si>
  <si>
    <t>PATHFINDER</t>
  </si>
  <si>
    <t>Alpha-class XG-1 "Star Wing"</t>
  </si>
  <si>
    <t>Heraklon-class Transport</t>
  </si>
  <si>
    <t>TL-1800 Transport</t>
  </si>
  <si>
    <t>Suwantek Systems</t>
  </si>
  <si>
    <t>Sadon Shipwrights</t>
  </si>
  <si>
    <t>1-2</t>
  </si>
  <si>
    <t>1ys</t>
  </si>
  <si>
    <t>Appropriate Level(s)</t>
  </si>
  <si>
    <t>Description</t>
  </si>
  <si>
    <t>139–145</t>
  </si>
  <si>
    <t>Round-Up on Salliche</t>
  </si>
  <si>
    <t>The PCs are ambushed at a clandestine meeting of people opposed to Palpatine's New Order and must travel to a remote country estate to rescue those taken prisoner</t>
  </si>
  <si>
    <t>160–163</t>
  </si>
  <si>
    <t>Wreck &amp; Ruin</t>
  </si>
  <si>
    <t>2nd level</t>
  </si>
  <si>
    <t>The PCs attempt to salvage a battleship destroyed during the Clone Wars</t>
  </si>
  <si>
    <t>164–167</t>
  </si>
  <si>
    <t>Smuggler's Rendezvous</t>
  </si>
  <si>
    <t>4th level</t>
  </si>
  <si>
    <t>The PCs attempt to smuggle illegal goods past customs only to get betrayed during the handover</t>
  </si>
  <si>
    <t>168–171</t>
  </si>
  <si>
    <t>Boarding Party</t>
  </si>
  <si>
    <t>6th level</t>
  </si>
  <si>
    <t>The PCs can either attack or defend a Corellian corvette</t>
  </si>
  <si>
    <t>172–175</t>
  </si>
  <si>
    <t>Snow Job</t>
  </si>
  <si>
    <t>The PCs try to con an ambitious Imperial Moff</t>
  </si>
  <si>
    <t>176–179</t>
  </si>
  <si>
    <t>Breaking and Entering</t>
  </si>
  <si>
    <t>8th level</t>
  </si>
  <si>
    <t>The PCs must break into a secure location to steal some documents from an Imperial bureaucrat for the Rebel Alliance</t>
  </si>
  <si>
    <t>180–183</t>
  </si>
  <si>
    <t>The Big Hit</t>
  </si>
  <si>
    <t>The PCs are hired to assassinate an ambitious Imperial Moff</t>
  </si>
  <si>
    <t>184–187</t>
  </si>
  <si>
    <t>Escape or Die</t>
  </si>
  <si>
    <t>10th level</t>
  </si>
  <si>
    <t>The PCs must escape from the spice mines of Kessel or die trying</t>
  </si>
  <si>
    <t>188–191</t>
  </si>
  <si>
    <t>Wanted Alive</t>
  </si>
  <si>
    <t>12th level</t>
  </si>
  <si>
    <t>The PCs act as bounty hunters seeking a thief who styles himself as a Sith Lord</t>
  </si>
  <si>
    <t>192–221</t>
  </si>
  <si>
    <t>The Fell Star</t>
  </si>
  <si>
    <t>4th level (Encounters are CL2-CL4; mostly CL3)</t>
  </si>
  <si>
    <t>Bridge 242</t>
  </si>
  <si>
    <t>The PCs must sneak into Separatist territory to disable a shield generator so that the Republic can capture a strategic bridge</t>
  </si>
  <si>
    <t>Fields of Fire</t>
  </si>
  <si>
    <t>The PCs must escort an arrogant doctor through a minefield to save the lives of some critically wounded officers at a military camp</t>
  </si>
  <si>
    <t>Remember the Akkalo</t>
  </si>
  <si>
    <t>The PCs must defend a strategic location with limited resources until a shuttle arrives to rescue them</t>
  </si>
  <si>
    <t>That Which Does Not Kill Me ...</t>
  </si>
  <si>
    <t>The PCs are ambushed while scouting enemy positions in a forest</t>
  </si>
  <si>
    <t>No Man Left Behind</t>
  </si>
  <si>
    <t>The PCs must race to rescue a Rebel officer who survived a bombardment before the Imperials get to him first</t>
  </si>
  <si>
    <t>Choke Point</t>
  </si>
  <si>
    <t>The PCs are ordered to invade and secure an enemy bunker complex</t>
  </si>
  <si>
    <t>192–195</t>
  </si>
  <si>
    <t>Piracy in Deep Space</t>
  </si>
  <si>
    <t>The PCs must assault and recapture a transport ship containing vital medical supplies that has been commandeered by Black Sun pirates</t>
  </si>
  <si>
    <t>196–221</t>
  </si>
  <si>
    <t>Operation: First Breach</t>
  </si>
  <si>
    <t>3rd level</t>
  </si>
  <si>
    <t>The PCs are sent to a planet controlled by their enemies during the Clone Wars to soften up its defenses in preparation for a full–scale invasion</t>
  </si>
  <si>
    <t>156–159</t>
  </si>
  <si>
    <t>Shooting Trouble</t>
  </si>
  <si>
    <t>The PCs are hired to break into a competing organization's office to steal incriminating evidence</t>
  </si>
  <si>
    <t>Arms Dealers Beware</t>
  </si>
  <si>
    <t>The PCs are hired to stake out a facility believed to be the base of an illegal arms dealer</t>
  </si>
  <si>
    <t>Betrayal at Cloud City</t>
  </si>
  <si>
    <t>The PCs are hired to assist with negotiating an under-the-table deal between the Iridonian government and some Duros corporations</t>
  </si>
  <si>
    <t>Eye on the Prize</t>
  </si>
  <si>
    <t>The PCs help the Rebel Alliance rescue a prominent neurobiologist from Imperial custody</t>
  </si>
  <si>
    <t>My Enemy's Enemy</t>
  </si>
  <si>
    <t>The PCs are hired to protect a Mon Calamari ambassador in negotiations with the Quarren</t>
  </si>
  <si>
    <t>Opportunity Knocks</t>
  </si>
  <si>
    <t>9th level</t>
  </si>
  <si>
    <t>The PCs intercept a coded transmission that promises to give the Rebel Alliance a perfect opportunity to assassinate Emperor Palpatine</t>
  </si>
  <si>
    <t>Double Down</t>
  </si>
  <si>
    <t>The PCs are tasked with disrupting a Separatist arms shipment during the Clone Wars</t>
  </si>
  <si>
    <t>Extracting Aleece</t>
  </si>
  <si>
    <t>The PCs are sent to extract a well–placed Rebel spy deep within Imperial territory who turns out to be the niece of an important Imperial Moff</t>
  </si>
  <si>
    <t>188–221</t>
  </si>
  <si>
    <t>The Perfect Storm</t>
  </si>
  <si>
    <t>5th level (Encounters are CL4-CL6; mostly CL5)</t>
  </si>
  <si>
    <t>The PCs are sent to the contested mining world of Nyriaan to stop the Corporate Sector Authority from starting up a device that would devastate the world's ecosystem so that they can exploit its mineral wealth more easily</t>
  </si>
  <si>
    <t>Guilty Until Proven Innocent</t>
  </si>
  <si>
    <t>6th level (Encounters are CL4, CL6, CL7)</t>
  </si>
  <si>
    <t>The PCs find an Anarrian child stowing away on their ship and must decide what to do with him before the Anarrian authorities arrive</t>
  </si>
  <si>
    <t>196–199</t>
  </si>
  <si>
    <t>Danger in the Dark</t>
  </si>
  <si>
    <t>The PCs are stalked by a mysterious creature after arriving at an abandoned space station orbiting Iol</t>
  </si>
  <si>
    <t>200–203</t>
  </si>
  <si>
    <t>The Finding of Lost Souls</t>
  </si>
  <si>
    <t>The PCs must track down a missing relative, discovering a disturbing cult on the planet Veroleem in the process</t>
  </si>
  <si>
    <t>204–207</t>
  </si>
  <si>
    <t>A Fool's Charge</t>
  </si>
  <si>
    <t>The PCs must recover cutting–edge technology from thieves who have taken it back to the planet O'reen</t>
  </si>
  <si>
    <t>208–211</t>
  </si>
  <si>
    <t>Pursuing Verinos</t>
  </si>
  <si>
    <t>The PCs must chase a scoundrel named Verinos through the twisting canyons of Giaca</t>
  </si>
  <si>
    <t>212–215</t>
  </si>
  <si>
    <t>Imminent Impact</t>
  </si>
  <si>
    <t>7th level</t>
  </si>
  <si>
    <t>The PCs take on a smuggling job on the planet 244Core and must race to fend off attacks and get out before a  meteor storm hits their ship</t>
  </si>
  <si>
    <t>216–219</t>
  </si>
  <si>
    <t>Rogue Seven is Down</t>
  </si>
  <si>
    <t>The PCs must rescue a pilot who has crashed on the merciless world of Durace</t>
  </si>
  <si>
    <t>220–223</t>
  </si>
  <si>
    <t>The Mask of Darth Nihilus</t>
  </si>
  <si>
    <t>11th level</t>
  </si>
  <si>
    <t>The Dawn of Defiance Campaign</t>
  </si>
  <si>
    <t>1-20th level</t>
  </si>
  <si>
    <t>Set in the months after the events of Revenge of the Sith, set against the backdrop of the tyranny of the Galactic Empire.</t>
  </si>
  <si>
    <t>Iridonian Darkness</t>
  </si>
  <si>
    <t>In the early days of the Jedi Civil War, the heroes are helping to combat Mandalorian mercenaries on the Zabrak homeworld of Iridonia. Set in the Knights of the Old Republic era.</t>
  </si>
  <si>
    <t>ADVENTURE</t>
  </si>
  <si>
    <t>5th level (4-6 players)</t>
  </si>
  <si>
    <t>Random Days:</t>
  </si>
  <si>
    <t>Push F9 to roll a new planet</t>
  </si>
  <si>
    <t>Random Years:</t>
  </si>
  <si>
    <t>System Type</t>
  </si>
  <si>
    <t>SYSTEM TYPE</t>
  </si>
  <si>
    <t>NUMBER OF PLANETS IN SYSTEM</t>
  </si>
  <si>
    <t>PLANET TYPE</t>
  </si>
  <si>
    <t>NUMBER OF MOONS</t>
  </si>
  <si>
    <t>ATMOSPHERE</t>
  </si>
  <si>
    <t>HOURS PER DAY</t>
  </si>
  <si>
    <t>LOCAL DAYS PER YEAR</t>
  </si>
  <si>
    <t>CLIMATE</t>
  </si>
  <si>
    <t>DOMINANT ENVIRONMENT</t>
  </si>
  <si>
    <t>GRAVITY</t>
  </si>
  <si>
    <t>SENTIENT POPULATION</t>
  </si>
  <si>
    <t>TECHNOLOGICAL DEVELOPMENT</t>
  </si>
  <si>
    <t>DOMINANT GOVERNMENT</t>
  </si>
  <si>
    <t>ECONOMIC BASIS</t>
  </si>
  <si>
    <t>SIGNIFICANT FEATURE</t>
  </si>
  <si>
    <t>CULTURAL QUIRKS</t>
  </si>
  <si>
    <t>FAMILY CUSTOMS</t>
  </si>
  <si>
    <t>CITIES AND ARCHITECTURE</t>
  </si>
  <si>
    <t>Number Of Planets In System</t>
  </si>
  <si>
    <t>Planet Type</t>
  </si>
  <si>
    <t>Binary star system</t>
  </si>
  <si>
    <t>Arctic (glacier, ice shelf, icy, slushy, snowy)</t>
  </si>
  <si>
    <t>Atomic</t>
  </si>
  <si>
    <t>Affiliated with/controlled by dominant galactic government</t>
  </si>
  <si>
    <t>None (abandoned cities/colony/station)</t>
  </si>
  <si>
    <t>Planetwide aurora</t>
  </si>
  <si>
    <t>Violence is forbidden and punishable by death</t>
  </si>
  <si>
    <t>Only unmarried beings can carry weapons in public</t>
  </si>
  <si>
    <t>Different building types are different shapes: for example, homes are squares and government buildings are spheres</t>
  </si>
  <si>
    <t>Number Of Moons</t>
  </si>
  <si>
    <t>Black hole</t>
  </si>
  <si>
    <t>Artificial or space station</t>
  </si>
  <si>
    <t>Breathable</t>
  </si>
  <si>
    <t>Atmospheric (clouds, fog, fumes, steam)</t>
  </si>
  <si>
    <t>Standard</t>
  </si>
  <si>
    <t>A few hundred</t>
  </si>
  <si>
    <t>Computerized</t>
  </si>
  <si>
    <t>Anarchy/none</t>
  </si>
  <si>
    <t>Academic</t>
  </si>
  <si>
    <t>Continent-sized volcano</t>
  </si>
  <si>
    <t>Protocol droids are believed to be evil spirits</t>
  </si>
  <si>
    <t>Even-numbered children can hold office; odd-numbered children are expected to raise families</t>
  </si>
  <si>
    <t>All cities are built on the tops of large trees/plants</t>
  </si>
  <si>
    <t>Atmosphere</t>
  </si>
  <si>
    <t>Nebula/dust cloud</t>
  </si>
  <si>
    <t>Terrestrial</t>
  </si>
  <si>
    <t>Breath mask required</t>
  </si>
  <si>
    <t>Barren (boulder fields, canyons, dusty, eroded badlands, rocky)</t>
  </si>
  <si>
    <t>High</t>
  </si>
  <si>
    <t>A few thousand</t>
  </si>
  <si>
    <t>Industrial</t>
  </si>
  <si>
    <t>Authoritarian</t>
  </si>
  <si>
    <t>Agricultural</t>
  </si>
  <si>
    <t>Crater, hundreds of kilometers deep</t>
  </si>
  <si>
    <t>Not wearing a weapon to a formal dinner is an insult to your host</t>
  </si>
  <si>
    <t>The groom and the best man fight a duel on the wedding day, and the winner marries the bride</t>
  </si>
  <si>
    <t>Cities are built on massive barges, and the land is untouched by civilization</t>
  </si>
  <si>
    <t>Hours Per Day</t>
  </si>
  <si>
    <t>Single star system</t>
  </si>
  <si>
    <t>Gas giant</t>
  </si>
  <si>
    <t>Environment suit required</t>
  </si>
  <si>
    <t>Subarctic</t>
  </si>
  <si>
    <t>Craters (deep, massive, overlapping, shallow, water filled)</t>
  </si>
  <si>
    <t>Tens of thousands</t>
  </si>
  <si>
    <t>Middle age</t>
  </si>
  <si>
    <t>Confederation</t>
  </si>
  <si>
    <t>Colony</t>
  </si>
  <si>
    <t>City is a 20-km square solid structure</t>
  </si>
  <si>
    <t>Official, formal language, such as legal proclamations or business deals, is always sung</t>
  </si>
  <si>
    <t>The elderly are granted a small ship upon retirement but are never allowed to return to the planet again</t>
  </si>
  <si>
    <t>The more important a building is, the more mirrored surfaces it has</t>
  </si>
  <si>
    <t>Local Days Per Year</t>
  </si>
  <si>
    <t>Double star system</t>
  </si>
  <si>
    <t>Asteroid field or belt</t>
  </si>
  <si>
    <t>Hazardous environment suit re qui red</t>
  </si>
  <si>
    <t>Desert (arid, dusty, frozen, hot, sandy, searing, rocky)</t>
  </si>
  <si>
    <t>Hundreds of thousands</t>
  </si>
  <si>
    <t>Stone age</t>
  </si>
  <si>
    <t>Corporatocracy</t>
  </si>
  <si>
    <t>Entertainment</t>
  </si>
  <si>
    <t>Artificially carved and sculpted mountain range</t>
  </si>
  <si>
    <t>Guests thank a host for a good meal by eating messily and chewing with their mouths open</t>
  </si>
  <si>
    <t>Once a year, each family in a village exchanges one of its children with another family</t>
  </si>
  <si>
    <t>All housing is built underground</t>
  </si>
  <si>
    <t>Triple star system</t>
  </si>
  <si>
    <t>Dwarf planet</t>
  </si>
  <si>
    <t>Forest (conifer, deciduous, temperate)</t>
  </si>
  <si>
    <t>Millions</t>
  </si>
  <si>
    <t>Technologically advanced</t>
  </si>
  <si>
    <t>Exploration</t>
  </si>
  <si>
    <t>Waterfalls, many kilometers high</t>
  </si>
  <si>
    <t>Droids are first-class citizens and organics are slaves</t>
  </si>
  <si>
    <t>The family ancestral weapon is given as a token of betrothal</t>
  </si>
  <si>
    <t>Every building features a built-in weapon</t>
  </si>
  <si>
    <t>Dominant Environment</t>
  </si>
  <si>
    <t>Quadruple (or more) star system</t>
  </si>
  <si>
    <t>Planetoid</t>
  </si>
  <si>
    <t>6+</t>
  </si>
  <si>
    <t>• Based on Human compatibility.</t>
  </si>
  <si>
    <t>Island (archipelago, atoll, island chain, isolated islands)</t>
  </si>
  <si>
    <t>Billions</t>
  </si>
  <si>
    <t>Government center</t>
  </si>
  <si>
    <t>Nearly constant earthquakes</t>
  </si>
  <si>
    <t>An item common to the heroes is valuable, such as water, glow rods, or mesh tape</t>
  </si>
  <si>
    <t>If a wife dies, the husband must join a monastic order</t>
  </si>
  <si>
    <t>Every building features a representation of a historical figure, such as a bust, a statue, or a painting</t>
  </si>
  <si>
    <t>Rings</t>
  </si>
  <si>
    <t>Jungle (dense, rain forest, sparse, wet)</t>
  </si>
  <si>
    <t>Hidden base (corporate, criminal, governmental, Rebel)</t>
  </si>
  <si>
    <t>Constant, extreme thunderstorms</t>
  </si>
  <si>
    <t>Alliances and friendships are cemented by an exchange of hair clippings</t>
  </si>
  <si>
    <t>If a husband dies, the wife must leave her family and become a spacer</t>
  </si>
  <si>
    <t>Junkyards and prisons serve the same purpose</t>
  </si>
  <si>
    <t>Sentient Population</t>
  </si>
  <si>
    <t>Satellite (roll again for planet orbited; ignore asteroid, planetoid, and dwarf planet results)</t>
  </si>
  <si>
    <t>Asteroid cluster</t>
  </si>
  <si>
    <t>Mountainous (ancient and worn, jagged, massive ranges, peaks, pinnacles, spires, rocky hills)</t>
  </si>
  <si>
    <t>Feudal</t>
  </si>
  <si>
    <t>High technology</t>
  </si>
  <si>
    <t>Force nexus (dark side or light side)</t>
  </si>
  <si>
    <t>Ships are treated as sentient beings</t>
  </si>
  <si>
    <t>If a both of a child's parents die, the child is taught the ways of mysticism and, possibly, the Force</t>
  </si>
  <si>
    <t>Repulsorlifts are forbidden within city limits, and beasts of burden are used for transport</t>
  </si>
  <si>
    <t>Technological Development</t>
  </si>
  <si>
    <t>Artificial debris field</t>
  </si>
  <si>
    <t>Ocean (frozen/icy, impossibly deep, methane, shallow, underwater features)</t>
  </si>
  <si>
    <t>Independent empire</t>
  </si>
  <si>
    <t>Frequent ion storms</t>
  </si>
  <si>
    <t>Passengers must remove their shoes before boarding ships</t>
  </si>
  <si>
    <t>Marriages can be performed only by off-worlders</t>
  </si>
  <si>
    <t>Every city has a large city center featuring an artificial environment completely different from the planet's natural climate</t>
  </si>
  <si>
    <t>Dominant Government</t>
  </si>
  <si>
    <t>10+</t>
  </si>
  <si>
    <t>Plains (grassy, salt, savanna, steppes)</t>
  </si>
  <si>
    <t>Leisure</t>
  </si>
  <si>
    <t>Sprawling, ancient ruins the size of large cities</t>
  </si>
  <si>
    <t>All technology is barred from religious sites</t>
  </si>
  <si>
    <t>The dead must be buried on the same spot where they are married, and unmarried beings are buried in space</t>
  </si>
  <si>
    <t>Buildings are built of modular materials that are easily disassembled and rebuilt</t>
  </si>
  <si>
    <t>Economic Basis</t>
  </si>
  <si>
    <t>• For gas giants, add 20 moons and roll twice, ignoring duplicate ring results, asteroid clusters, and debris fields.</t>
  </si>
  <si>
    <t>Subterranean (cave systems, sinkholes, underground canyons)</t>
  </si>
  <si>
    <t>Medical</t>
  </si>
  <si>
    <t>Battlefield, ancient or recent</t>
  </si>
  <si>
    <t>Pets are given as part of a military alliance; the alliance lasts only as long as the pet lives</t>
  </si>
  <si>
    <t>Children have their earlobes removed at birth</t>
  </si>
  <si>
    <t>Each building is named for a person famous for a noteworthy deed</t>
  </si>
  <si>
    <t>Significant Feature</t>
  </si>
  <si>
    <t>Extrasolar world (outside the system); roll again for system size and reroll if this result occurs again.</t>
  </si>
  <si>
    <t>Swamp (dank, forested, open, overgrown, sprawling, wetlands)</t>
  </si>
  <si>
    <t>Massive test range for weapons or machinery, abandoned or in use</t>
  </si>
  <si>
    <t>There is no concept of ownership-anything anyone wants, he or she takes</t>
  </si>
  <si>
    <t>At birth, every child is given a bottle of liquor that he or she must drink only before heading into battle</t>
  </si>
  <si>
    <t>The single city on the planet exists inside a sphere surrounded by a hostile environment</t>
  </si>
  <si>
    <t>Cultural Quirks</t>
  </si>
  <si>
    <t>Urban (dense urban cores surrounded by impassible terrain, planetwide city, polluted, sprawling)</t>
  </si>
  <si>
    <t>Organized crime</t>
  </si>
  <si>
    <t>Mining</t>
  </si>
  <si>
    <t>Sith tomb</t>
  </si>
  <si>
    <t>Off-worlders are required to wear a certain piece or type of clothing at all times</t>
  </si>
  <si>
    <t>A deceased relative is buried with the flowers of the last family bride, and a bride wears jewelry belonging to the last deceased relative</t>
  </si>
  <si>
    <t>Buildings are cultivated like gardens</t>
  </si>
  <si>
    <t>Family Customs</t>
  </si>
  <si>
    <t>Volcanic (active ranges, continuous lava flows, mega-sized, oceanic islands)</t>
  </si>
  <si>
    <t>Outpost (recon, research)</t>
  </si>
  <si>
    <t>Marooned colony from an ancient known or unknown civilization</t>
  </si>
  <si>
    <t>A variation of Basic is spoken, such as speaking backward or adding a prefix to nouns/verbs</t>
  </si>
  <si>
    <t>The youngest sibling is raised by older brothers and sisters until he or she is replaced or reaches the age of maturity</t>
  </si>
  <si>
    <t>The city is a virtual creation explored through electronic data sent to a ship in orbit</t>
  </si>
  <si>
    <t>Cities And Architecture</t>
  </si>
  <si>
    <t>Gas Giant Table</t>
  </si>
  <si>
    <t>Vacuum</t>
  </si>
  <si>
    <t>Socialist</t>
  </si>
  <si>
    <t>Trading</t>
  </si>
  <si>
    <t>Looking someone in the eye is an insult</t>
  </si>
  <si>
    <t>The status of eldest sibling is determined by an unarmed duel that can take place at any time and at any location</t>
  </si>
  <si>
    <t>Residences have no furniture that touches the floor</t>
  </si>
  <si>
    <t>Technocracy</t>
  </si>
  <si>
    <t>Any gift accepted must be refused three times first</t>
  </si>
  <si>
    <t>The eldest daughter must return to her homeworld each year; if she cannot, she is not permitted to return to the planet again</t>
  </si>
  <si>
    <t>All buildings are transparent</t>
  </si>
  <si>
    <t>• Skip for gas giants. Reroll, adjust, or select climate as necessary.</t>
  </si>
  <si>
    <t>Males are not allowed to speak in public</t>
  </si>
  <si>
    <t>When a feud begins, both parties abstain from food and sleep; the first to pass out from exhaustion is considered to be the guilty party</t>
  </si>
  <si>
    <t>Restaurants are made entirely of edible substances</t>
  </si>
  <si>
    <t>Tribal/clan</t>
  </si>
  <si>
    <t>Off-world visitors are believed to be reincarnations of deceased relatives</t>
  </si>
  <si>
    <t>Starships are available only to married couples</t>
  </si>
  <si>
    <t>Only natives can touch the planet; off-worlders must use a series of elevated walkways</t>
  </si>
  <si>
    <t>The leader of the planet must spend the winter as the guest of a randomly selected citizen</t>
  </si>
  <si>
    <t>When a ship jumps to hyperspace, the cockpit lights are extinguished in remembrance of family members lost in space</t>
  </si>
  <si>
    <t>The city is a complex connection of airlocks, ships, and other space vehicles</t>
  </si>
  <si>
    <t>Remember to copy your planet to somewhere else, like notepad.</t>
  </si>
  <si>
    <t>Options</t>
  </si>
  <si>
    <t>Planet Generator</t>
  </si>
  <si>
    <t>A simple by-the-book planet generator from Unknown Regions</t>
  </si>
  <si>
    <t>2010-05-09
* Unknown Regions added
* Improved all links (now have note if item is missing on wookiepedia)
* Cybernetic equipment is now called Cybernetic, -name-
* Starship cargo is now calculated exclusively in tons
* Added info from Messagers to Spacers 5-10 
* Added info from Fringe &amp; New Republic Stat Pack
* Added adventure tab
* Added Planet Generator</t>
  </si>
  <si>
    <t>Fetwin Porlo, Information Broker</t>
  </si>
  <si>
    <t>Olev Trevina</t>
  </si>
  <si>
    <t>Hammersolo &amp; pukunui for the Adventure tab</t>
  </si>
  <si>
    <t>Guardian Spirit</t>
  </si>
  <si>
    <t>Animated Corpse</t>
  </si>
  <si>
    <t>D8</t>
  </si>
  <si>
    <t>SD-6 “Hulk” Infantry Droid</t>
  </si>
  <si>
    <t>501-Z Security Droid Squad</t>
  </si>
  <si>
    <t>T0-D Interrogation Droid</t>
  </si>
  <si>
    <t>64-Y Swift 3 Repulsor Sled</t>
  </si>
  <si>
    <t>none</t>
  </si>
  <si>
    <t>12th Squadron TIE/ln Fighter</t>
  </si>
  <si>
    <t>DX</t>
  </si>
  <si>
    <t>Byss Defense Fleet TIE Fighter</t>
  </si>
  <si>
    <t>Citadel Cruiser, Modified</t>
  </si>
  <si>
    <t>Spacetrooper Squad</t>
  </si>
  <si>
    <t>melee duelist 2</t>
  </si>
  <si>
    <t>Felucian Chief</t>
  </si>
  <si>
    <t>Felucian (venerable)</t>
  </si>
  <si>
    <t>Imperial Informant</t>
  </si>
  <si>
    <t>Imperial Medical Researcher</t>
  </si>
  <si>
    <t>Imperial Gunner</t>
  </si>
  <si>
    <t>Imperial Comm Operator</t>
  </si>
  <si>
    <t>Steve</t>
    <phoneticPr fontId="0" type="noConversion"/>
  </si>
  <si>
    <t>Imperial Threats</t>
    <phoneticPr fontId="0" type="noConversion"/>
  </si>
  <si>
    <t>Imperial Detention Block Guard</t>
  </si>
  <si>
    <t>Prisoner</t>
  </si>
  <si>
    <t>Gamorrean Guard</t>
  </si>
  <si>
    <t>Gamorrean</t>
  </si>
  <si>
    <t>Gamorrean Basher</t>
  </si>
  <si>
    <t>Gamorrean Warlord</t>
  </si>
  <si>
    <t>Gamorrean Jailer</t>
  </si>
  <si>
    <t>Ugnaught Rigger</t>
  </si>
  <si>
    <t>Ugnaught Boss</t>
  </si>
  <si>
    <t>Bespin Security Guard</t>
  </si>
  <si>
    <t>Bespin Security Chief</t>
  </si>
  <si>
    <t>Bespin Security Guard, Elite</t>
  </si>
  <si>
    <t>Squib Scavenger</t>
  </si>
  <si>
    <t>Squib</t>
  </si>
  <si>
    <t>Ugor Forager</t>
  </si>
  <si>
    <t>Ugor</t>
  </si>
  <si>
    <t>Believers Cultist</t>
  </si>
  <si>
    <t>Believers Zealot</t>
  </si>
  <si>
    <t>Believers Cult Leader</t>
  </si>
  <si>
    <t>Noghri Strike Team Leader</t>
  </si>
  <si>
    <t>Shadow Trooper</t>
  </si>
  <si>
    <t>Slaver</t>
  </si>
  <si>
    <t>Imperial Technician</t>
  </si>
  <si>
    <t>Coruscant Guard Veteran</t>
  </si>
  <si>
    <t>Rodian Thief</t>
  </si>
  <si>
    <t>ISB Outlander Informant</t>
  </si>
  <si>
    <t>ISB Special Agent</t>
  </si>
  <si>
    <t>Quarren Goon</t>
  </si>
  <si>
    <t>ISB Tactical Agent</t>
  </si>
  <si>
    <t>AT-AT Pilot/Crew</t>
  </si>
  <si>
    <t>Trandoshan Berserker</t>
  </si>
  <si>
    <t>Trandoshan Raider</t>
  </si>
  <si>
    <t>Trandoshan Captain</t>
  </si>
  <si>
    <t>Trandoshan Boarding Party</t>
  </si>
  <si>
    <t>Trandoshan (squad)</t>
  </si>
  <si>
    <t>Human (squad)</t>
  </si>
  <si>
    <t>Trandoshan Sergeant</t>
  </si>
  <si>
    <t>Trandoshan Elite Mercenary</t>
  </si>
  <si>
    <t>Trandoshan Marauder</t>
  </si>
  <si>
    <t>Trandoshan Elite Mercenary Team</t>
  </si>
  <si>
    <t>Trandoshan Mercenary Commander</t>
  </si>
  <si>
    <t>Mine Guard</t>
  </si>
  <si>
    <t>Inquisitor</t>
  </si>
  <si>
    <t>Human (modified)</t>
  </si>
  <si>
    <t>Fringe</t>
  </si>
  <si>
    <t>Shadow Guard, Elite</t>
  </si>
  <si>
    <t>Stormtrooper, Recruit</t>
  </si>
  <si>
    <t>Imperial Officer, Junior</t>
  </si>
  <si>
    <t>Detention Block Guard</t>
  </si>
  <si>
    <t>Inquisitor, Apprentice</t>
  </si>
  <si>
    <t>Inquisitor, Recruit</t>
  </si>
  <si>
    <t>Stormtrooper, Veteran</t>
  </si>
  <si>
    <t>Stormtrooper, Heavy, Veteran</t>
  </si>
  <si>
    <t>Imperial Officer, Veteran</t>
  </si>
  <si>
    <t>Stormtrooper, Elite</t>
  </si>
  <si>
    <t>COMPNOR Supporter (9)</t>
  </si>
  <si>
    <t>COMPNOR Supporter (8)</t>
  </si>
  <si>
    <t>Stormtrooper, Elite, Detail</t>
  </si>
  <si>
    <t>Stormtrooper, Heavy</t>
  </si>
  <si>
    <t>Stormtrooper, Spaarti-Cloned</t>
  </si>
  <si>
    <t>can be thrown, inaccurate, fire rod, binding wire, or energy cell, compass</t>
  </si>
  <si>
    <t>Killiks</t>
  </si>
  <si>
    <t>Foodstuffs, medicine</t>
  </si>
  <si>
    <r>
      <t xml:space="preserve">The PCs are hired by a Hutt to locate her missing employee, a search that leads them to the shadowport of Point Nadir and to the </t>
    </r>
    <r>
      <rPr>
        <i/>
        <sz val="10"/>
        <color indexed="8"/>
        <rFont val="Times New Roman"/>
        <family val="1"/>
      </rPr>
      <t xml:space="preserve">Fell Star </t>
    </r>
    <r>
      <rPr>
        <sz val="10"/>
        <color indexed="8"/>
        <rFont val="Times New Roman"/>
        <family val="1"/>
      </rPr>
      <t>artifact</t>
    </r>
  </si>
  <si>
    <t>The PCs follow leads to recover an ancient Sith artifact before Sith cultists and smugglers can get to it first</t>
  </si>
  <si>
    <t>Rob</t>
    <phoneticPr fontId="0" type="noConversion"/>
  </si>
  <si>
    <t>Mike S</t>
    <phoneticPr fontId="0" type="noConversion"/>
  </si>
  <si>
    <t>Mike F</t>
    <phoneticPr fontId="0" type="noConversion"/>
  </si>
</sst>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quot;km/h&quot;"/>
    <numFmt numFmtId="165" formatCode="\+0;&quot;Total&quot;;&quot;None&quot;"/>
  </numFmts>
  <fonts count="54">
    <font>
      <sz val="10"/>
      <name val="Times New Roman"/>
    </font>
    <font>
      <b/>
      <sz val="10"/>
      <name val="Times New Roman"/>
      <family val="1"/>
    </font>
    <font>
      <sz val="10"/>
      <name val="Times New Roman"/>
    </font>
    <font>
      <i/>
      <sz val="10"/>
      <name val="Times New Roman"/>
      <family val="1"/>
    </font>
    <font>
      <sz val="10"/>
      <color indexed="8"/>
      <name val="Times New Roman"/>
      <family val="1"/>
    </font>
    <font>
      <u/>
      <sz val="10"/>
      <color indexed="12"/>
      <name val="Times New Roman"/>
      <family val="1"/>
    </font>
    <font>
      <vertAlign val="superscript"/>
      <sz val="10"/>
      <name val="Times New Roman"/>
      <family val="1"/>
    </font>
    <font>
      <u/>
      <sz val="10"/>
      <color indexed="12"/>
      <name val="Times New Roman"/>
      <family val="1"/>
    </font>
    <font>
      <sz val="8"/>
      <color indexed="81"/>
      <name val="Tahoma"/>
      <family val="2"/>
    </font>
    <font>
      <b/>
      <u/>
      <sz val="10"/>
      <name val="Times New Roman"/>
      <family val="1"/>
    </font>
    <font>
      <u/>
      <sz val="10"/>
      <color indexed="12"/>
      <name val="Times New Roman"/>
      <family val="1"/>
    </font>
    <font>
      <sz val="10"/>
      <color indexed="8"/>
      <name val="Times New Roman"/>
      <family val="1"/>
    </font>
    <font>
      <sz val="10"/>
      <color indexed="10"/>
      <name val="Times New Roman"/>
      <family val="1"/>
    </font>
    <font>
      <b/>
      <sz val="10"/>
      <color indexed="8"/>
      <name val="Times New Roman"/>
      <family val="1"/>
    </font>
    <font>
      <i/>
      <sz val="10"/>
      <color indexed="8"/>
      <name val="Times New Roman"/>
      <family val="1"/>
    </font>
    <font>
      <b/>
      <sz val="10"/>
      <color indexed="10"/>
      <name val="Times New Roman"/>
      <family val="1"/>
    </font>
    <font>
      <b/>
      <sz val="10"/>
      <color indexed="9"/>
      <name val="Times New Roman"/>
      <family val="1"/>
    </font>
    <font>
      <sz val="10"/>
      <color indexed="9"/>
      <name val="Times New Roman"/>
      <family val="1"/>
    </font>
    <font>
      <sz val="10"/>
      <name val="Calibri"/>
      <family val="2"/>
    </font>
    <font>
      <b/>
      <sz val="10"/>
      <color indexed="9"/>
      <name val="Times New Roman"/>
      <family val="1"/>
    </font>
    <font>
      <sz val="10"/>
      <color indexed="9"/>
      <name val="Times New Roman"/>
      <family val="1"/>
    </font>
    <font>
      <b/>
      <sz val="8"/>
      <color indexed="81"/>
      <name val="Tahoma"/>
      <family val="2"/>
    </font>
    <font>
      <sz val="10"/>
      <color indexed="19"/>
      <name val="Times New Roman"/>
      <family val="1"/>
    </font>
    <font>
      <sz val="10"/>
      <color indexed="17"/>
      <name val="Times New Roman"/>
      <family val="1"/>
    </font>
    <font>
      <sz val="10"/>
      <color indexed="10"/>
      <name val="Times New Roman"/>
      <family val="1"/>
    </font>
    <font>
      <sz val="10"/>
      <color indexed="8"/>
      <name val="Times New Roman"/>
      <family val="1"/>
    </font>
    <font>
      <sz val="10"/>
      <name val="Arial"/>
      <family val="2"/>
    </font>
    <font>
      <sz val="9"/>
      <color indexed="81"/>
      <name val="Tahoma"/>
      <family val="2"/>
    </font>
    <font>
      <sz val="10"/>
      <name val="Arial"/>
      <family val="2"/>
    </font>
    <font>
      <b/>
      <sz val="10"/>
      <name val="Arial Black"/>
      <family val="2"/>
    </font>
    <font>
      <sz val="7"/>
      <name val="Times New Roman"/>
      <family val="1"/>
    </font>
    <font>
      <i/>
      <sz val="9"/>
      <color indexed="81"/>
      <name val="Tahoma"/>
      <family val="2"/>
    </font>
    <font>
      <sz val="11"/>
      <color indexed="8"/>
      <name val="Calibri"/>
      <family val="2"/>
    </font>
    <font>
      <sz val="11"/>
      <color indexed="9"/>
      <name val="Calibri"/>
      <family val="2"/>
    </font>
    <font>
      <b/>
      <sz val="11"/>
      <color indexed="8"/>
      <name val="Calibri"/>
      <family val="2"/>
    </font>
    <font>
      <sz val="11"/>
      <color indexed="10"/>
      <name val="Calibri"/>
      <family val="2"/>
    </font>
    <font>
      <sz val="10"/>
      <color indexed="10"/>
      <name val="Times New Roman"/>
      <family val="1"/>
    </font>
    <font>
      <sz val="10"/>
      <color indexed="9"/>
      <name val="Times New Roman"/>
      <family val="1"/>
    </font>
    <font>
      <b/>
      <sz val="10"/>
      <color indexed="8"/>
      <name val="Times New Roman"/>
      <family val="1"/>
    </font>
    <font>
      <sz val="11"/>
      <name val="Calibri"/>
      <family val="2"/>
    </font>
    <font>
      <sz val="10"/>
      <color indexed="8"/>
      <name val="Times New Roman"/>
      <family val="1"/>
    </font>
    <font>
      <sz val="11"/>
      <color indexed="9"/>
      <name val="Calibri"/>
      <family val="2"/>
    </font>
    <font>
      <b/>
      <sz val="11"/>
      <color indexed="8"/>
      <name val="Calibri"/>
      <family val="2"/>
    </font>
    <font>
      <b/>
      <sz val="11"/>
      <color indexed="8"/>
      <name val="Arial Black"/>
      <family val="2"/>
    </font>
    <font>
      <sz val="11"/>
      <color indexed="57"/>
      <name val="Calibri"/>
      <family val="2"/>
    </font>
    <font>
      <sz val="11"/>
      <color indexed="60"/>
      <name val="Calibri"/>
      <family val="2"/>
    </font>
    <font>
      <sz val="11"/>
      <color indexed="36"/>
      <name val="Calibri"/>
      <family val="2"/>
    </font>
    <font>
      <sz val="10"/>
      <color indexed="10"/>
      <name val="Times New Roman"/>
      <family val="1"/>
    </font>
    <font>
      <sz val="10"/>
      <color indexed="8"/>
      <name val="Arial"/>
      <family val="2"/>
    </font>
    <font>
      <b/>
      <sz val="11"/>
      <color theme="1"/>
      <name val="Calibri"/>
      <family val="2"/>
      <scheme val="minor"/>
    </font>
    <font>
      <sz val="11"/>
      <color rgb="FFFF0000"/>
      <name val="Calibri"/>
      <family val="2"/>
      <scheme val="minor"/>
    </font>
    <font>
      <sz val="10"/>
      <color indexed="8"/>
      <name val="Times New Roman"/>
      <family val="1"/>
    </font>
    <font>
      <i/>
      <sz val="10"/>
      <color indexed="8"/>
      <name val="Times New Roman"/>
      <family val="1"/>
    </font>
    <font>
      <sz val="8"/>
      <name val="Verdana"/>
    </font>
  </fonts>
  <fills count="16">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17"/>
        <bgColor indexed="64"/>
      </patternFill>
    </fill>
    <fill>
      <patternFill patternType="solid">
        <fgColor indexed="57"/>
        <bgColor indexed="64"/>
      </patternFill>
    </fill>
    <fill>
      <patternFill patternType="solid">
        <fgColor indexed="40"/>
        <bgColor indexed="64"/>
      </patternFill>
    </fill>
    <fill>
      <patternFill patternType="solid">
        <fgColor indexed="60"/>
        <bgColor indexed="64"/>
      </patternFill>
    </fill>
    <fill>
      <patternFill patternType="solid">
        <fgColor indexed="13"/>
        <bgColor indexed="64"/>
      </patternFill>
    </fill>
    <fill>
      <patternFill patternType="solid">
        <fgColor indexed="55"/>
        <bgColor indexed="64"/>
      </patternFill>
    </fill>
    <fill>
      <patternFill patternType="solid">
        <fgColor indexed="26"/>
        <bgColor indexed="64"/>
      </patternFill>
    </fill>
    <fill>
      <patternFill patternType="solid">
        <fgColor indexed="11"/>
        <bgColor indexed="64"/>
      </patternFill>
    </fill>
    <fill>
      <patternFill patternType="solid">
        <fgColor indexed="43"/>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s>
  <borders count="74">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0"/>
      </left>
      <right/>
      <top style="double">
        <color indexed="60"/>
      </top>
      <bottom style="thin">
        <color indexed="64"/>
      </bottom>
      <diagonal/>
    </border>
    <border>
      <left style="double">
        <color indexed="60"/>
      </left>
      <right style="double">
        <color indexed="60"/>
      </right>
      <top style="double">
        <color indexed="60"/>
      </top>
      <bottom style="double">
        <color indexed="60"/>
      </bottom>
      <diagonal/>
    </border>
    <border>
      <left style="double">
        <color indexed="6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0"/>
      </left>
      <right style="thin">
        <color indexed="60"/>
      </right>
      <top style="double">
        <color indexed="60"/>
      </top>
      <bottom style="double">
        <color indexed="60"/>
      </bottom>
      <diagonal/>
    </border>
    <border>
      <left/>
      <right/>
      <top style="double">
        <color indexed="60"/>
      </top>
      <bottom style="double">
        <color indexed="60"/>
      </bottom>
      <diagonal/>
    </border>
    <border>
      <left style="thin">
        <color indexed="64"/>
      </left>
      <right style="double">
        <color indexed="60"/>
      </right>
      <top style="double">
        <color indexed="60"/>
      </top>
      <bottom style="double">
        <color indexed="60"/>
      </bottom>
      <diagonal/>
    </border>
    <border>
      <left/>
      <right style="double">
        <color indexed="60"/>
      </right>
      <top style="double">
        <color indexed="60"/>
      </top>
      <bottom style="double">
        <color indexed="60"/>
      </bottom>
      <diagonal/>
    </border>
    <border>
      <left style="double">
        <color indexed="60"/>
      </left>
      <right/>
      <top style="thin">
        <color indexed="64"/>
      </top>
      <bottom style="double">
        <color indexed="60"/>
      </bottom>
      <diagonal/>
    </border>
    <border>
      <left style="double">
        <color indexed="60"/>
      </left>
      <right style="thin">
        <color indexed="60"/>
      </right>
      <top style="double">
        <color indexed="60"/>
      </top>
      <bottom style="thin">
        <color indexed="64"/>
      </bottom>
      <diagonal/>
    </border>
    <border>
      <left/>
      <right style="thin">
        <color indexed="64"/>
      </right>
      <top style="double">
        <color indexed="60"/>
      </top>
      <bottom style="thin">
        <color indexed="64"/>
      </bottom>
      <diagonal/>
    </border>
    <border>
      <left style="thin">
        <color indexed="64"/>
      </left>
      <right style="thin">
        <color indexed="64"/>
      </right>
      <top style="double">
        <color indexed="60"/>
      </top>
      <bottom style="thin">
        <color indexed="64"/>
      </bottom>
      <diagonal/>
    </border>
    <border>
      <left style="thin">
        <color indexed="64"/>
      </left>
      <right style="double">
        <color indexed="60"/>
      </right>
      <top style="double">
        <color indexed="60"/>
      </top>
      <bottom style="thin">
        <color indexed="64"/>
      </bottom>
      <diagonal/>
    </border>
    <border>
      <left style="double">
        <color indexed="60"/>
      </left>
      <right style="thin">
        <color indexed="64"/>
      </right>
      <top style="double">
        <color indexed="60"/>
      </top>
      <bottom style="thin">
        <color indexed="64"/>
      </bottom>
      <diagonal/>
    </border>
    <border>
      <left/>
      <right style="double">
        <color indexed="60"/>
      </right>
      <top style="double">
        <color indexed="60"/>
      </top>
      <bottom style="thin">
        <color indexed="64"/>
      </bottom>
      <diagonal/>
    </border>
    <border>
      <left style="double">
        <color indexed="60"/>
      </left>
      <right style="thin">
        <color indexed="60"/>
      </right>
      <top style="thin">
        <color indexed="64"/>
      </top>
      <bottom style="thin">
        <color indexed="64"/>
      </bottom>
      <diagonal/>
    </border>
    <border>
      <left style="thin">
        <color indexed="64"/>
      </left>
      <right style="double">
        <color indexed="60"/>
      </right>
      <top style="thin">
        <color indexed="64"/>
      </top>
      <bottom style="thin">
        <color indexed="64"/>
      </bottom>
      <diagonal/>
    </border>
    <border>
      <left style="double">
        <color indexed="60"/>
      </left>
      <right style="thin">
        <color indexed="64"/>
      </right>
      <top style="thin">
        <color indexed="64"/>
      </top>
      <bottom style="thin">
        <color indexed="64"/>
      </bottom>
      <diagonal/>
    </border>
    <border>
      <left/>
      <right style="double">
        <color indexed="60"/>
      </right>
      <top style="thin">
        <color indexed="64"/>
      </top>
      <bottom style="thin">
        <color indexed="64"/>
      </bottom>
      <diagonal/>
    </border>
    <border>
      <left style="double">
        <color indexed="60"/>
      </left>
      <right style="thin">
        <color indexed="60"/>
      </right>
      <top style="thin">
        <color indexed="64"/>
      </top>
      <bottom style="double">
        <color indexed="60"/>
      </bottom>
      <diagonal/>
    </border>
    <border>
      <left/>
      <right style="thin">
        <color indexed="64"/>
      </right>
      <top style="thin">
        <color indexed="64"/>
      </top>
      <bottom style="double">
        <color indexed="60"/>
      </bottom>
      <diagonal/>
    </border>
    <border>
      <left style="thin">
        <color indexed="64"/>
      </left>
      <right style="thin">
        <color indexed="64"/>
      </right>
      <top style="thin">
        <color indexed="64"/>
      </top>
      <bottom style="double">
        <color indexed="60"/>
      </bottom>
      <diagonal/>
    </border>
    <border>
      <left style="thin">
        <color indexed="64"/>
      </left>
      <right style="double">
        <color indexed="60"/>
      </right>
      <top style="thin">
        <color indexed="64"/>
      </top>
      <bottom style="double">
        <color indexed="60"/>
      </bottom>
      <diagonal/>
    </border>
    <border>
      <left style="double">
        <color indexed="60"/>
      </left>
      <right style="thin">
        <color indexed="64"/>
      </right>
      <top style="thin">
        <color indexed="64"/>
      </top>
      <bottom style="double">
        <color indexed="60"/>
      </bottom>
      <diagonal/>
    </border>
    <border>
      <left/>
      <right style="double">
        <color indexed="60"/>
      </right>
      <top style="thin">
        <color indexed="64"/>
      </top>
      <bottom style="double">
        <color indexed="6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0"/>
      </left>
      <right style="thin">
        <color indexed="64"/>
      </right>
      <top style="double">
        <color indexed="60"/>
      </top>
      <bottom style="thin">
        <color indexed="64"/>
      </bottom>
      <diagonal/>
    </border>
    <border>
      <left style="thin">
        <color indexed="64"/>
      </left>
      <right/>
      <top style="double">
        <color indexed="60"/>
      </top>
      <bottom style="thin">
        <color indexed="64"/>
      </bottom>
      <diagonal/>
    </border>
    <border>
      <left style="thin">
        <color indexed="60"/>
      </left>
      <right style="thin">
        <color indexed="64"/>
      </right>
      <top style="thin">
        <color indexed="64"/>
      </top>
      <bottom style="thin">
        <color indexed="64"/>
      </bottom>
      <diagonal/>
    </border>
    <border>
      <left style="thin">
        <color indexed="60"/>
      </left>
      <right style="thin">
        <color indexed="64"/>
      </right>
      <top style="thin">
        <color indexed="64"/>
      </top>
      <bottom style="double">
        <color indexed="60"/>
      </bottom>
      <diagonal/>
    </border>
    <border>
      <left style="thin">
        <color indexed="64"/>
      </left>
      <right/>
      <top style="thin">
        <color indexed="64"/>
      </top>
      <bottom style="double">
        <color indexed="6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0" fontId="28" fillId="0" borderId="0"/>
    <xf numFmtId="0" fontId="48" fillId="0" borderId="0"/>
  </cellStyleXfs>
  <cellXfs count="640">
    <xf numFmtId="0" fontId="0" fillId="0" borderId="0" xfId="0"/>
    <xf numFmtId="0" fontId="2" fillId="0" borderId="0" xfId="0" applyFont="1"/>
    <xf numFmtId="0" fontId="2" fillId="0" borderId="0" xfId="0" applyFont="1" applyAlignment="1">
      <alignment horizontal="center"/>
    </xf>
    <xf numFmtId="0" fontId="0" fillId="0" borderId="0" xfId="0" quotePrefix="1"/>
    <xf numFmtId="3" fontId="2" fillId="0" borderId="0" xfId="0" applyNumberFormat="1" applyFont="1"/>
    <xf numFmtId="0" fontId="0" fillId="0" borderId="0" xfId="0" applyAlignment="1">
      <alignment horizontal="center"/>
    </xf>
    <xf numFmtId="0" fontId="2" fillId="0" borderId="0" xfId="0" applyFont="1" applyAlignment="1">
      <alignment horizontal="left"/>
    </xf>
    <xf numFmtId="0" fontId="2" fillId="0" borderId="0" xfId="0" quotePrefix="1" applyFont="1" applyAlignment="1">
      <alignment horizontal="center"/>
    </xf>
    <xf numFmtId="0" fontId="0" fillId="0" borderId="0" xfId="0" applyAlignment="1">
      <alignment horizontal="left"/>
    </xf>
    <xf numFmtId="0" fontId="5" fillId="0" borderId="0" xfId="1" applyAlignment="1" applyProtection="1">
      <alignment horizontal="center"/>
    </xf>
    <xf numFmtId="0" fontId="2" fillId="0" borderId="0" xfId="0" applyFont="1" applyAlignment="1">
      <alignment horizontal="center" vertical="top"/>
    </xf>
    <xf numFmtId="0" fontId="0" fillId="0" borderId="0" xfId="0" applyAlignment="1">
      <alignment vertical="top"/>
    </xf>
    <xf numFmtId="0" fontId="0" fillId="0" borderId="0" xfId="0" applyAlignment="1">
      <alignment horizontal="center" vertical="top"/>
    </xf>
    <xf numFmtId="0" fontId="2" fillId="0" borderId="0" xfId="0" applyFont="1" applyAlignment="1">
      <alignment vertical="top"/>
    </xf>
    <xf numFmtId="0" fontId="0" fillId="0" borderId="0" xfId="0" applyAlignment="1">
      <alignment horizontal="right"/>
    </xf>
    <xf numFmtId="0" fontId="5" fillId="0" borderId="0" xfId="1" applyFont="1" applyAlignment="1" applyProtection="1">
      <alignment horizontal="center"/>
    </xf>
    <xf numFmtId="0" fontId="2" fillId="0" borderId="0" xfId="0" applyFont="1" applyAlignment="1">
      <alignment horizontal="right"/>
    </xf>
    <xf numFmtId="3" fontId="2" fillId="0" borderId="0" xfId="0" applyNumberFormat="1" applyFont="1" applyAlignment="1">
      <alignment horizontal="center"/>
    </xf>
    <xf numFmtId="0" fontId="0" fillId="0" borderId="0" xfId="0" quotePrefix="1" applyAlignment="1">
      <alignment horizontal="center"/>
    </xf>
    <xf numFmtId="3" fontId="2" fillId="0" borderId="0" xfId="0" applyNumberFormat="1" applyFont="1" applyAlignment="1">
      <alignment horizontal="right"/>
    </xf>
    <xf numFmtId="0" fontId="2" fillId="0" borderId="0" xfId="0" applyFont="1" applyAlignment="1">
      <alignment horizontal="center" vertical="center"/>
    </xf>
    <xf numFmtId="0" fontId="5" fillId="0" borderId="0" xfId="1" applyFont="1" applyFill="1" applyBorder="1" applyAlignment="1" applyProtection="1">
      <alignment horizontal="center"/>
    </xf>
    <xf numFmtId="0" fontId="4" fillId="0" borderId="0" xfId="0" applyFont="1" applyAlignment="1">
      <alignment horizontal="center"/>
    </xf>
    <xf numFmtId="0" fontId="2" fillId="0" borderId="1" xfId="0" applyFont="1" applyBorder="1" applyAlignment="1">
      <alignment horizontal="center" vertical="center"/>
    </xf>
    <xf numFmtId="0" fontId="5" fillId="0" borderId="1" xfId="1" applyFont="1" applyBorder="1" applyAlignment="1" applyProtection="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3" xfId="0" applyFont="1" applyFill="1" applyBorder="1" applyAlignment="1">
      <alignment horizontal="center"/>
    </xf>
    <xf numFmtId="0" fontId="12" fillId="0" borderId="1" xfId="0" applyFont="1" applyFill="1" applyBorder="1" applyAlignment="1">
      <alignment horizontal="center"/>
    </xf>
    <xf numFmtId="0" fontId="11" fillId="0" borderId="1" xfId="0" applyFont="1" applyFill="1" applyBorder="1" applyAlignment="1">
      <alignment horizontal="left"/>
    </xf>
    <xf numFmtId="0" fontId="10" fillId="0" borderId="1" xfId="1" applyFont="1" applyFill="1" applyBorder="1" applyAlignment="1" applyProtection="1">
      <alignment horizontal="center"/>
    </xf>
    <xf numFmtId="0" fontId="10" fillId="0" borderId="1" xfId="1" applyFont="1" applyBorder="1" applyAlignment="1" applyProtection="1">
      <alignment horizontal="center"/>
    </xf>
    <xf numFmtId="0" fontId="2" fillId="0" borderId="1" xfId="0" applyFont="1" applyBorder="1" applyAlignment="1">
      <alignment horizontal="center"/>
    </xf>
    <xf numFmtId="0" fontId="1" fillId="0" borderId="1" xfId="0" applyFont="1" applyBorder="1" applyAlignment="1">
      <alignment horizontal="center"/>
    </xf>
    <xf numFmtId="0" fontId="11" fillId="0" borderId="1" xfId="0" applyFont="1" applyFill="1" applyBorder="1"/>
    <xf numFmtId="0" fontId="2" fillId="0" borderId="0" xfId="0" applyFont="1" applyBorder="1" applyAlignment="1">
      <alignment horizontal="center"/>
    </xf>
    <xf numFmtId="0" fontId="2" fillId="0" borderId="3" xfId="0" applyFont="1" applyBorder="1"/>
    <xf numFmtId="0" fontId="3" fillId="0" borderId="3" xfId="0" applyFont="1" applyBorder="1"/>
    <xf numFmtId="0" fontId="11" fillId="0" borderId="3" xfId="0" applyFont="1" applyBorder="1"/>
    <xf numFmtId="0" fontId="2" fillId="0" borderId="3" xfId="0" applyFont="1" applyFill="1" applyBorder="1"/>
    <xf numFmtId="0" fontId="5" fillId="0" borderId="3" xfId="1" applyFont="1" applyBorder="1" applyAlignment="1" applyProtection="1"/>
    <xf numFmtId="0" fontId="2" fillId="0" borderId="3" xfId="0" applyFont="1" applyBorder="1" applyAlignment="1">
      <alignment horizontal="left"/>
    </xf>
    <xf numFmtId="0" fontId="2" fillId="0" borderId="1" xfId="0" applyFont="1" applyBorder="1" applyAlignment="1">
      <alignment horizontal="right"/>
    </xf>
    <xf numFmtId="0" fontId="0" fillId="0" borderId="0" xfId="0" applyBorder="1" applyAlignment="1">
      <alignment horizontal="center"/>
    </xf>
    <xf numFmtId="0" fontId="2" fillId="0" borderId="0" xfId="0" applyFont="1" applyBorder="1"/>
    <xf numFmtId="0" fontId="0" fillId="0" borderId="0" xfId="0" applyBorder="1"/>
    <xf numFmtId="0" fontId="0" fillId="0" borderId="0" xfId="0" applyFill="1" applyBorder="1" applyAlignment="1">
      <alignment horizontal="center"/>
    </xf>
    <xf numFmtId="0" fontId="0" fillId="0" borderId="0" xfId="0" applyFill="1" applyBorder="1"/>
    <xf numFmtId="0" fontId="2" fillId="2" borderId="0" xfId="0" applyFont="1" applyFill="1"/>
    <xf numFmtId="0" fontId="0" fillId="2" borderId="0" xfId="0" applyFill="1"/>
    <xf numFmtId="0" fontId="5" fillId="2" borderId="0" xfId="1" applyFill="1" applyAlignment="1" applyProtection="1"/>
    <xf numFmtId="0" fontId="1" fillId="2" borderId="0" xfId="0" applyFont="1" applyFill="1"/>
    <xf numFmtId="0" fontId="1" fillId="2" borderId="0" xfId="0" applyFont="1" applyFill="1" applyAlignment="1">
      <alignment wrapText="1"/>
    </xf>
    <xf numFmtId="0" fontId="2" fillId="2" borderId="0" xfId="0" applyFont="1" applyFill="1" applyAlignment="1">
      <alignment wrapText="1"/>
    </xf>
    <xf numFmtId="0" fontId="0" fillId="2" borderId="0" xfId="0" applyFill="1" applyAlignment="1">
      <alignment wrapText="1"/>
    </xf>
    <xf numFmtId="0" fontId="11" fillId="0" borderId="0" xfId="0" applyFont="1" applyFill="1" applyBorder="1" applyAlignment="1">
      <alignment horizontal="center"/>
    </xf>
    <xf numFmtId="0" fontId="11" fillId="0" borderId="1" xfId="0" applyFont="1" applyFill="1" applyBorder="1" applyAlignment="1">
      <alignment horizontal="center" vertical="center"/>
    </xf>
    <xf numFmtId="0" fontId="0" fillId="0" borderId="1" xfId="0" applyBorder="1"/>
    <xf numFmtId="0" fontId="0" fillId="0" borderId="3" xfId="0" applyBorder="1"/>
    <xf numFmtId="0" fontId="11" fillId="0" borderId="0" xfId="0" applyFont="1" applyFill="1" applyBorder="1" applyAlignment="1">
      <alignment horizontal="center" vertical="center"/>
    </xf>
    <xf numFmtId="0" fontId="5" fillId="0" borderId="1" xfId="1" applyFont="1" applyFill="1" applyBorder="1" applyAlignment="1" applyProtection="1">
      <alignment horizontal="center" vertical="center"/>
    </xf>
    <xf numFmtId="0" fontId="11" fillId="0" borderId="3" xfId="0" applyFont="1" applyFill="1" applyBorder="1" applyAlignment="1">
      <alignment vertical="center"/>
    </xf>
    <xf numFmtId="164" fontId="11" fillId="0" borderId="0" xfId="0" applyNumberFormat="1" applyFont="1" applyFill="1" applyBorder="1" applyAlignment="1">
      <alignment horizontal="right" vertical="center"/>
    </xf>
    <xf numFmtId="165" fontId="11" fillId="0" borderId="1" xfId="0" applyNumberFormat="1" applyFont="1" applyFill="1" applyBorder="1" applyAlignment="1">
      <alignment horizontal="center" vertical="center"/>
    </xf>
    <xf numFmtId="0" fontId="11" fillId="0" borderId="3" xfId="0" quotePrefix="1" applyFont="1" applyFill="1" applyBorder="1" applyAlignment="1">
      <alignment vertical="center"/>
    </xf>
    <xf numFmtId="0" fontId="12" fillId="0" borderId="0" xfId="0" applyFont="1" applyFill="1" applyBorder="1" applyAlignment="1">
      <alignment horizontal="center" vertical="center"/>
    </xf>
    <xf numFmtId="165" fontId="11" fillId="0" borderId="1" xfId="0" quotePrefix="1" applyNumberFormat="1" applyFont="1" applyFill="1" applyBorder="1" applyAlignment="1">
      <alignment horizontal="center" vertical="center"/>
    </xf>
    <xf numFmtId="0" fontId="11" fillId="0" borderId="0" xfId="0" applyFont="1" applyFill="1" applyAlignment="1">
      <alignment horizontal="center"/>
    </xf>
    <xf numFmtId="0" fontId="11" fillId="0" borderId="1" xfId="0" applyFont="1" applyFill="1" applyBorder="1" applyAlignment="1">
      <alignment horizontal="center"/>
    </xf>
    <xf numFmtId="0" fontId="10" fillId="0" borderId="1" xfId="1" applyFont="1" applyFill="1" applyBorder="1" applyAlignment="1" applyProtection="1">
      <alignment horizontal="center" vertical="center"/>
    </xf>
    <xf numFmtId="0" fontId="11" fillId="0" borderId="1" xfId="0" applyFont="1" applyFill="1" applyBorder="1" applyAlignment="1">
      <alignment vertical="center"/>
    </xf>
    <xf numFmtId="0" fontId="10" fillId="0" borderId="1" xfId="1" applyFont="1" applyFill="1" applyBorder="1" applyAlignment="1" applyProtection="1">
      <alignment vertical="center"/>
    </xf>
    <xf numFmtId="0" fontId="5" fillId="0" borderId="1" xfId="1" applyFont="1" applyFill="1" applyBorder="1" applyAlignment="1" applyProtection="1">
      <alignment vertical="center"/>
    </xf>
    <xf numFmtId="0" fontId="0" fillId="0" borderId="1" xfId="0" applyFill="1" applyBorder="1"/>
    <xf numFmtId="49" fontId="11" fillId="0" borderId="1" xfId="0" applyNumberFormat="1" applyFont="1" applyFill="1" applyBorder="1" applyAlignment="1">
      <alignment horizontal="center" vertical="center"/>
    </xf>
    <xf numFmtId="0" fontId="0" fillId="0" borderId="3" xfId="0" applyFill="1" applyBorder="1"/>
    <xf numFmtId="0" fontId="5" fillId="0" borderId="0" xfId="1" applyFont="1" applyFill="1" applyAlignment="1" applyProtection="1">
      <alignment horizontal="center"/>
    </xf>
    <xf numFmtId="0" fontId="5" fillId="0" borderId="1" xfId="1" applyFont="1" applyFill="1" applyBorder="1" applyAlignment="1" applyProtection="1">
      <alignment horizontal="center"/>
    </xf>
    <xf numFmtId="0" fontId="12" fillId="0" borderId="0" xfId="0" applyFont="1" applyFill="1" applyAlignment="1">
      <alignment horizontal="center"/>
    </xf>
    <xf numFmtId="0" fontId="11" fillId="0" borderId="1" xfId="0" applyFont="1" applyFill="1" applyBorder="1" applyAlignment="1">
      <alignment horizontal="right"/>
    </xf>
    <xf numFmtId="0" fontId="13" fillId="0" borderId="1" xfId="0" applyFont="1" applyFill="1" applyBorder="1" applyAlignment="1">
      <alignment horizontal="center"/>
    </xf>
    <xf numFmtId="0" fontId="11" fillId="0" borderId="1" xfId="0" quotePrefix="1" applyFont="1" applyFill="1" applyBorder="1" applyAlignment="1">
      <alignment horizontal="left"/>
    </xf>
    <xf numFmtId="0" fontId="14" fillId="0" borderId="1" xfId="0" applyFont="1" applyFill="1" applyBorder="1" applyAlignment="1">
      <alignment horizontal="left"/>
    </xf>
    <xf numFmtId="0" fontId="0" fillId="2" borderId="0" xfId="0" applyFill="1" applyAlignment="1">
      <alignment vertical="top" wrapText="1"/>
    </xf>
    <xf numFmtId="0" fontId="15" fillId="2" borderId="0" xfId="0" applyFont="1" applyFill="1" applyAlignment="1">
      <alignment vertical="top" wrapText="1"/>
    </xf>
    <xf numFmtId="0" fontId="1" fillId="2" borderId="0" xfId="0" applyFont="1" applyFill="1" applyAlignment="1">
      <alignment vertical="top" wrapText="1"/>
    </xf>
    <xf numFmtId="0" fontId="2" fillId="2" borderId="0" xfId="0" applyFont="1" applyFill="1" applyAlignment="1">
      <alignment vertical="top" wrapText="1"/>
    </xf>
    <xf numFmtId="0" fontId="7" fillId="0" borderId="1" xfId="1" applyFont="1" applyBorder="1" applyAlignment="1" applyProtection="1">
      <alignment horizontal="center" vertical="center"/>
    </xf>
    <xf numFmtId="0" fontId="5" fillId="0" borderId="1" xfId="1" applyBorder="1" applyAlignment="1" applyProtection="1">
      <alignment horizontal="center" vertical="center"/>
    </xf>
    <xf numFmtId="0" fontId="2" fillId="0" borderId="1" xfId="0" applyFont="1" applyBorder="1"/>
    <xf numFmtId="0" fontId="2" fillId="0" borderId="1" xfId="0" applyFont="1" applyBorder="1" applyAlignment="1">
      <alignment horizontal="left"/>
    </xf>
    <xf numFmtId="0" fontId="0" fillId="0" borderId="1" xfId="0" applyBorder="1" applyAlignment="1">
      <alignment horizontal="center"/>
    </xf>
    <xf numFmtId="0" fontId="2" fillId="0" borderId="1" xfId="0" applyFont="1" applyBorder="1" applyAlignment="1"/>
    <xf numFmtId="0" fontId="2" fillId="0" borderId="3" xfId="0" applyFont="1" applyBorder="1" applyAlignment="1">
      <alignment horizontal="left" vertical="center"/>
    </xf>
    <xf numFmtId="0" fontId="2" fillId="0" borderId="3" xfId="0" quotePrefix="1" applyFont="1" applyBorder="1"/>
    <xf numFmtId="0" fontId="7" fillId="0" borderId="1" xfId="1" applyFont="1" applyBorder="1" applyAlignment="1" applyProtection="1">
      <alignment horizontal="center" vertical="top"/>
    </xf>
    <xf numFmtId="0" fontId="5" fillId="0" borderId="1" xfId="1" applyBorder="1" applyAlignment="1" applyProtection="1">
      <alignment horizontal="center" vertical="top"/>
    </xf>
    <xf numFmtId="0" fontId="2" fillId="0" borderId="1" xfId="0" applyFont="1" applyBorder="1" applyAlignment="1">
      <alignment horizontal="center" vertical="top"/>
    </xf>
    <xf numFmtId="0" fontId="0" fillId="0" borderId="1" xfId="0" applyBorder="1" applyAlignment="1">
      <alignment horizontal="left"/>
    </xf>
    <xf numFmtId="0" fontId="0" fillId="0" borderId="3" xfId="0" applyBorder="1" applyAlignment="1">
      <alignment horizontal="center"/>
    </xf>
    <xf numFmtId="0" fontId="5" fillId="0" borderId="1" xfId="1" applyFont="1" applyBorder="1" applyAlignment="1" applyProtection="1">
      <alignment horizontal="center" vertical="top"/>
    </xf>
    <xf numFmtId="0" fontId="5" fillId="0" borderId="1" xfId="1" applyFont="1" applyFill="1" applyBorder="1" applyAlignment="1" applyProtection="1">
      <alignment horizontal="center" vertical="top"/>
    </xf>
    <xf numFmtId="0" fontId="4" fillId="0" borderId="3" xfId="0" applyFont="1" applyBorder="1" applyAlignment="1">
      <alignment horizontal="left"/>
    </xf>
    <xf numFmtId="0" fontId="2" fillId="0" borderId="3" xfId="0" quotePrefix="1" applyFont="1" applyBorder="1" applyAlignment="1">
      <alignment horizontal="center"/>
    </xf>
    <xf numFmtId="0" fontId="0" fillId="0" borderId="2" xfId="0" applyBorder="1" applyAlignment="1">
      <alignment horizontal="center"/>
    </xf>
    <xf numFmtId="0" fontId="0" fillId="0" borderId="0" xfId="0" applyBorder="1" applyAlignment="1">
      <alignment horizontal="right"/>
    </xf>
    <xf numFmtId="0" fontId="2" fillId="0" borderId="1" xfId="0" quotePrefix="1" applyFont="1" applyBorder="1"/>
    <xf numFmtId="0" fontId="2" fillId="0" borderId="1" xfId="0" quotePrefix="1" applyFont="1" applyBorder="1" applyAlignment="1">
      <alignment horizontal="center"/>
    </xf>
    <xf numFmtId="0" fontId="0" fillId="0" borderId="1" xfId="0" applyBorder="1" applyAlignment="1">
      <alignment horizontal="right"/>
    </xf>
    <xf numFmtId="0" fontId="0" fillId="0" borderId="3" xfId="0" quotePrefix="1" applyBorder="1"/>
    <xf numFmtId="0" fontId="2" fillId="0" borderId="3" xfId="0" applyFont="1" applyBorder="1" applyAlignment="1">
      <alignment vertical="top"/>
    </xf>
    <xf numFmtId="0" fontId="2" fillId="0" borderId="2" xfId="0" applyFont="1" applyBorder="1" applyAlignment="1">
      <alignment horizontal="center" vertical="top"/>
    </xf>
    <xf numFmtId="0" fontId="2" fillId="0" borderId="0" xfId="0" applyFont="1" applyBorder="1" applyAlignment="1">
      <alignment vertical="top"/>
    </xf>
    <xf numFmtId="0" fontId="2" fillId="0" borderId="1" xfId="0" applyFont="1" applyBorder="1" applyAlignment="1">
      <alignment horizontal="right" vertical="top"/>
    </xf>
    <xf numFmtId="0" fontId="0" fillId="0" borderId="2" xfId="0" applyBorder="1" applyAlignment="1">
      <alignment horizontal="center" vertical="top"/>
    </xf>
    <xf numFmtId="0" fontId="0" fillId="0" borderId="0" xfId="0" applyBorder="1" applyAlignment="1">
      <alignment vertical="top"/>
    </xf>
    <xf numFmtId="3" fontId="2" fillId="0" borderId="1" xfId="0" applyNumberFormat="1" applyFont="1" applyBorder="1" applyAlignment="1">
      <alignment horizontal="right" vertical="top"/>
    </xf>
    <xf numFmtId="0" fontId="2" fillId="0" borderId="1" xfId="0" quotePrefix="1" applyFont="1" applyBorder="1" applyAlignment="1">
      <alignment horizontal="right" vertical="top"/>
    </xf>
    <xf numFmtId="0" fontId="0" fillId="0" borderId="2" xfId="0" applyBorder="1" applyAlignment="1">
      <alignment vertical="top"/>
    </xf>
    <xf numFmtId="0" fontId="0" fillId="0" borderId="2" xfId="0" applyBorder="1"/>
    <xf numFmtId="0" fontId="0" fillId="0" borderId="3" xfId="0" applyBorder="1" applyAlignment="1">
      <alignment vertical="top"/>
    </xf>
    <xf numFmtId="0" fontId="2" fillId="0" borderId="3" xfId="0" quotePrefix="1" applyFont="1" applyBorder="1" applyAlignment="1">
      <alignment vertical="top"/>
    </xf>
    <xf numFmtId="0" fontId="2" fillId="0" borderId="3" xfId="0" quotePrefix="1"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horizontal="center" vertical="top"/>
    </xf>
    <xf numFmtId="0" fontId="0" fillId="0" borderId="3" xfId="0" applyBorder="1" applyAlignment="1">
      <alignment horizontal="center" vertical="top"/>
    </xf>
    <xf numFmtId="0" fontId="2" fillId="0" borderId="1" xfId="0" applyFont="1" applyBorder="1" applyAlignment="1">
      <alignment vertical="top"/>
    </xf>
    <xf numFmtId="0" fontId="0" fillId="0" borderId="1" xfId="0" applyBorder="1" applyAlignment="1">
      <alignment vertical="top"/>
    </xf>
    <xf numFmtId="0" fontId="0" fillId="0" borderId="1" xfId="0" quotePrefix="1" applyBorder="1" applyAlignment="1">
      <alignment horizontal="center" vertical="top"/>
    </xf>
    <xf numFmtId="0" fontId="0" fillId="0" borderId="1" xfId="0" applyBorder="1" applyAlignment="1">
      <alignment horizontal="center" vertical="top"/>
    </xf>
    <xf numFmtId="0" fontId="0" fillId="0" borderId="3" xfId="0" quotePrefix="1" applyBorder="1" applyAlignment="1">
      <alignment vertical="top" wrapText="1"/>
    </xf>
    <xf numFmtId="0" fontId="0" fillId="0" borderId="3" xfId="0" applyBorder="1" applyAlignment="1">
      <alignment vertical="top" wrapText="1"/>
    </xf>
    <xf numFmtId="0" fontId="2" fillId="0" borderId="3" xfId="0" applyFont="1" applyBorder="1" applyAlignment="1"/>
    <xf numFmtId="0" fontId="16" fillId="3" borderId="0" xfId="0" applyFont="1" applyFill="1" applyAlignment="1">
      <alignment horizontal="center" vertical="center" textRotation="180"/>
    </xf>
    <xf numFmtId="0" fontId="16" fillId="3" borderId="1" xfId="0" applyFont="1" applyFill="1" applyBorder="1" applyAlignment="1">
      <alignment horizontal="center" vertical="center" textRotation="180"/>
    </xf>
    <xf numFmtId="0" fontId="16" fillId="3" borderId="3" xfId="0" applyFont="1" applyFill="1" applyBorder="1"/>
    <xf numFmtId="0" fontId="16" fillId="3" borderId="3" xfId="0" applyFont="1" applyFill="1" applyBorder="1" applyAlignment="1"/>
    <xf numFmtId="0" fontId="17" fillId="3" borderId="0" xfId="0" applyFont="1" applyFill="1"/>
    <xf numFmtId="0" fontId="0" fillId="0" borderId="1" xfId="0" quotePrefix="1" applyBorder="1"/>
    <xf numFmtId="0" fontId="0" fillId="0" borderId="3" xfId="0" applyBorder="1" applyAlignment="1">
      <alignment horizontal="right"/>
    </xf>
    <xf numFmtId="0" fontId="0" fillId="0" borderId="3" xfId="0" quotePrefix="1" applyBorder="1" applyAlignment="1">
      <alignment horizontal="right"/>
    </xf>
    <xf numFmtId="0" fontId="0" fillId="0" borderId="1" xfId="0" quotePrefix="1" applyBorder="1" applyAlignment="1">
      <alignment horizontal="right"/>
    </xf>
    <xf numFmtId="0" fontId="3" fillId="0" borderId="1" xfId="0" applyFont="1" applyBorder="1"/>
    <xf numFmtId="0" fontId="2" fillId="0" borderId="1" xfId="0" applyFont="1" applyFill="1" applyBorder="1"/>
    <xf numFmtId="0" fontId="5" fillId="0" borderId="3" xfId="1" applyBorder="1" applyAlignment="1" applyProtection="1">
      <alignment horizontal="center"/>
    </xf>
    <xf numFmtId="0" fontId="16" fillId="4" borderId="4" xfId="0" applyFont="1" applyFill="1" applyBorder="1" applyAlignment="1">
      <alignment horizontal="center" vertical="center" textRotation="180"/>
    </xf>
    <xf numFmtId="0" fontId="16" fillId="4" borderId="5" xfId="0" applyFont="1" applyFill="1" applyBorder="1" applyAlignment="1">
      <alignment horizontal="center" vertical="center" textRotation="180"/>
    </xf>
    <xf numFmtId="0" fontId="16" fillId="4" borderId="5" xfId="0" applyFont="1" applyFill="1" applyBorder="1" applyAlignment="1"/>
    <xf numFmtId="0" fontId="17" fillId="4" borderId="4" xfId="0" applyFont="1" applyFill="1" applyBorder="1" applyAlignment="1">
      <alignment vertical="top"/>
    </xf>
    <xf numFmtId="0" fontId="16" fillId="4" borderId="6" xfId="0" applyFont="1" applyFill="1" applyBorder="1" applyAlignment="1">
      <alignment horizontal="center" vertical="center" wrapText="1"/>
    </xf>
    <xf numFmtId="0" fontId="16" fillId="4" borderId="6" xfId="0" applyFont="1" applyFill="1" applyBorder="1" applyAlignment="1">
      <alignment horizontal="center" vertical="center" textRotation="180"/>
    </xf>
    <xf numFmtId="0" fontId="16" fillId="4" borderId="6" xfId="0" applyFont="1" applyFill="1" applyBorder="1" applyAlignment="1">
      <alignment wrapText="1"/>
    </xf>
    <xf numFmtId="0" fontId="16" fillId="4" borderId="6" xfId="0" applyFont="1" applyFill="1" applyBorder="1"/>
    <xf numFmtId="0" fontId="16" fillId="5" borderId="7" xfId="0" applyFont="1" applyFill="1" applyBorder="1" applyAlignment="1">
      <alignment horizontal="center" vertical="center" textRotation="180" wrapText="1"/>
    </xf>
    <xf numFmtId="0" fontId="16" fillId="5" borderId="5" xfId="0" applyFont="1" applyFill="1" applyBorder="1" applyAlignment="1">
      <alignment horizontal="center" vertical="center" textRotation="180"/>
    </xf>
    <xf numFmtId="0" fontId="16" fillId="5" borderId="6" xfId="0" applyFont="1" applyFill="1" applyBorder="1" applyAlignment="1"/>
    <xf numFmtId="0" fontId="17" fillId="5" borderId="4" xfId="0" applyFont="1" applyFill="1" applyBorder="1"/>
    <xf numFmtId="0" fontId="0" fillId="0" borderId="3" xfId="0" applyBorder="1" applyAlignment="1">
      <alignment horizontal="left" vertical="center"/>
    </xf>
    <xf numFmtId="0" fontId="2" fillId="0" borderId="3" xfId="0" applyFont="1" applyFill="1" applyBorder="1" applyAlignment="1">
      <alignment horizontal="left" vertical="center"/>
    </xf>
    <xf numFmtId="9" fontId="2" fillId="0" borderId="3" xfId="0" applyNumberFormat="1" applyFont="1" applyBorder="1"/>
    <xf numFmtId="0" fontId="13" fillId="6" borderId="7" xfId="0" applyFont="1" applyFill="1" applyBorder="1" applyAlignment="1">
      <alignment horizontal="center" vertical="center" textRotation="180"/>
    </xf>
    <xf numFmtId="0" fontId="13" fillId="6" borderId="4" xfId="0" applyFont="1" applyFill="1" applyBorder="1" applyAlignment="1">
      <alignment horizontal="center" vertical="center" textRotation="180"/>
    </xf>
    <xf numFmtId="0" fontId="13" fillId="6" borderId="5" xfId="0" applyFont="1" applyFill="1" applyBorder="1" applyAlignment="1">
      <alignment horizontal="center" vertical="center" textRotation="180"/>
    </xf>
    <xf numFmtId="0" fontId="13" fillId="6" borderId="6" xfId="0" applyFont="1" applyFill="1" applyBorder="1" applyAlignment="1"/>
    <xf numFmtId="0" fontId="13" fillId="6" borderId="8" xfId="0" applyFont="1" applyFill="1" applyBorder="1" applyAlignment="1">
      <alignment horizontal="center" vertical="center" textRotation="180"/>
    </xf>
    <xf numFmtId="0" fontId="13" fillId="6" borderId="4" xfId="0" applyFont="1" applyFill="1" applyBorder="1" applyAlignment="1">
      <alignment horizontal="center" vertical="center" textRotation="180" wrapText="1"/>
    </xf>
    <xf numFmtId="0" fontId="13" fillId="6" borderId="6" xfId="0" applyFont="1" applyFill="1" applyBorder="1" applyAlignment="1">
      <alignment horizontal="center" vertical="center" textRotation="180"/>
    </xf>
    <xf numFmtId="0" fontId="13" fillId="6" borderId="4" xfId="0" applyFont="1" applyFill="1" applyBorder="1" applyAlignment="1">
      <alignment vertical="top" wrapText="1"/>
    </xf>
    <xf numFmtId="0" fontId="13" fillId="6" borderId="4" xfId="0" applyFont="1" applyFill="1" applyBorder="1" applyAlignment="1">
      <alignment vertical="top"/>
    </xf>
    <xf numFmtId="0" fontId="16" fillId="7" borderId="7" xfId="0" applyFont="1" applyFill="1" applyBorder="1" applyAlignment="1">
      <alignment horizontal="center" vertical="center" textRotation="180"/>
    </xf>
    <xf numFmtId="0" fontId="16" fillId="7" borderId="4" xfId="0" applyFont="1" applyFill="1" applyBorder="1" applyAlignment="1">
      <alignment horizontal="center" vertical="center" textRotation="180"/>
    </xf>
    <xf numFmtId="0" fontId="16" fillId="7" borderId="5" xfId="0" applyFont="1" applyFill="1" applyBorder="1" applyAlignment="1">
      <alignment horizontal="center" vertical="center" textRotation="180"/>
    </xf>
    <xf numFmtId="0" fontId="16" fillId="7" borderId="6" xfId="0" applyFont="1" applyFill="1" applyBorder="1" applyAlignment="1">
      <alignment horizontal="center" vertical="center" textRotation="180"/>
    </xf>
    <xf numFmtId="0" fontId="16" fillId="7" borderId="4" xfId="0" applyFont="1" applyFill="1" applyBorder="1" applyAlignment="1">
      <alignment horizontal="left"/>
    </xf>
    <xf numFmtId="0" fontId="16" fillId="7" borderId="5" xfId="0" applyFont="1" applyFill="1" applyBorder="1" applyAlignment="1">
      <alignment horizontal="left"/>
    </xf>
    <xf numFmtId="0" fontId="16" fillId="7" borderId="6" xfId="0" applyFont="1" applyFill="1" applyBorder="1" applyAlignment="1">
      <alignment horizontal="left" wrapText="1"/>
    </xf>
    <xf numFmtId="0" fontId="17" fillId="7" borderId="4" xfId="0" applyFont="1" applyFill="1" applyBorder="1"/>
    <xf numFmtId="0" fontId="16" fillId="7" borderId="6" xfId="0" applyFont="1" applyFill="1" applyBorder="1" applyAlignment="1"/>
    <xf numFmtId="0" fontId="17" fillId="7" borderId="4" xfId="0" applyFont="1" applyFill="1" applyBorder="1" applyAlignment="1">
      <alignment vertical="top"/>
    </xf>
    <xf numFmtId="0" fontId="13" fillId="6" borderId="5" xfId="0" applyFont="1" applyFill="1" applyBorder="1" applyAlignment="1"/>
    <xf numFmtId="0" fontId="13" fillId="6" borderId="6" xfId="0" applyFont="1" applyFill="1" applyBorder="1" applyAlignment="1">
      <alignment horizontal="center" vertical="center" textRotation="180" wrapText="1"/>
    </xf>
    <xf numFmtId="0" fontId="11" fillId="6" borderId="4" xfId="0" applyFont="1" applyFill="1" applyBorder="1" applyAlignment="1">
      <alignment vertical="top"/>
    </xf>
    <xf numFmtId="0" fontId="13" fillId="6" borderId="5" xfId="0" applyFont="1" applyFill="1" applyBorder="1" applyAlignment="1">
      <alignment wrapText="1"/>
    </xf>
    <xf numFmtId="0" fontId="13" fillId="6" borderId="6" xfId="0" applyFont="1" applyFill="1" applyBorder="1" applyAlignment="1">
      <alignment horizontal="left"/>
    </xf>
    <xf numFmtId="0" fontId="13" fillId="6" borderId="5" xfId="0" applyFont="1" applyFill="1" applyBorder="1" applyAlignment="1">
      <alignment horizontal="right" vertical="center" textRotation="180"/>
    </xf>
    <xf numFmtId="0" fontId="13" fillId="6" borderId="6" xfId="0" applyFont="1" applyFill="1" applyBorder="1" applyAlignment="1">
      <alignment horizontal="left" wrapText="1"/>
    </xf>
    <xf numFmtId="0" fontId="13" fillId="6" borderId="8" xfId="0" applyFont="1" applyFill="1" applyBorder="1" applyAlignment="1">
      <alignment horizontal="center" vertical="center" textRotation="180" wrapText="1"/>
    </xf>
    <xf numFmtId="0" fontId="13" fillId="6" borderId="6" xfId="0" applyFont="1" applyFill="1" applyBorder="1" applyAlignment="1">
      <alignment wrapText="1"/>
    </xf>
    <xf numFmtId="0" fontId="11" fillId="6" borderId="4" xfId="0" applyFont="1" applyFill="1" applyBorder="1"/>
    <xf numFmtId="0" fontId="9" fillId="2" borderId="0" xfId="0" applyFont="1" applyFill="1" applyAlignment="1">
      <alignment wrapText="1"/>
    </xf>
    <xf numFmtId="0" fontId="9" fillId="2" borderId="0" xfId="0" applyFont="1" applyFill="1"/>
    <xf numFmtId="0" fontId="2" fillId="0" borderId="2" xfId="0" applyFont="1" applyBorder="1"/>
    <xf numFmtId="0" fontId="2" fillId="0" borderId="2" xfId="0" applyFont="1" applyBorder="1" applyAlignment="1">
      <alignment horizontal="right"/>
    </xf>
    <xf numFmtId="0" fontId="16" fillId="5" borderId="6" xfId="0" applyFont="1" applyFill="1" applyBorder="1"/>
    <xf numFmtId="0" fontId="16" fillId="5" borderId="6" xfId="0" applyFont="1" applyFill="1" applyBorder="1" applyAlignment="1">
      <alignment horizontal="left"/>
    </xf>
    <xf numFmtId="0" fontId="2" fillId="0" borderId="3" xfId="0" quotePrefix="1" applyFont="1" applyFill="1" applyBorder="1"/>
    <xf numFmtId="16" fontId="2" fillId="0" borderId="3" xfId="0" quotePrefix="1" applyNumberFormat="1" applyFont="1" applyBorder="1" applyAlignment="1">
      <alignment horizontal="center"/>
    </xf>
    <xf numFmtId="0" fontId="13" fillId="8" borderId="9" xfId="0" applyFont="1" applyFill="1" applyBorder="1"/>
    <xf numFmtId="0" fontId="13" fillId="8" borderId="6" xfId="0" applyFont="1" applyFill="1" applyBorder="1" applyAlignment="1">
      <alignment horizontal="center" vertical="center" textRotation="180"/>
    </xf>
    <xf numFmtId="0" fontId="13" fillId="8" borderId="6" xfId="0" applyFont="1" applyFill="1" applyBorder="1"/>
    <xf numFmtId="0" fontId="13" fillId="8" borderId="4" xfId="0" applyFont="1" applyFill="1" applyBorder="1"/>
    <xf numFmtId="0" fontId="13" fillId="8" borderId="7" xfId="0" applyFont="1" applyFill="1" applyBorder="1" applyAlignment="1">
      <alignment horizontal="center" vertical="center" textRotation="180"/>
    </xf>
    <xf numFmtId="0" fontId="13" fillId="8" borderId="5" xfId="0" applyFont="1" applyFill="1" applyBorder="1" applyAlignment="1">
      <alignment horizontal="center" vertical="center" textRotation="180"/>
    </xf>
    <xf numFmtId="0" fontId="13" fillId="8" borderId="6" xfId="0" applyFont="1" applyFill="1" applyBorder="1" applyAlignment="1">
      <alignment horizontal="left"/>
    </xf>
    <xf numFmtId="0" fontId="13" fillId="8" borderId="5" xfId="0" applyFont="1" applyFill="1" applyBorder="1" applyAlignment="1">
      <alignment horizontal="left"/>
    </xf>
    <xf numFmtId="0" fontId="13" fillId="8" borderId="4" xfId="0" applyFont="1" applyFill="1" applyBorder="1" applyAlignment="1">
      <alignment horizontal="center" vertical="center" textRotation="180"/>
    </xf>
    <xf numFmtId="0" fontId="11" fillId="8" borderId="4" xfId="0" applyFont="1" applyFill="1" applyBorder="1" applyAlignment="1">
      <alignment vertical="center"/>
    </xf>
    <xf numFmtId="0" fontId="13" fillId="8" borderId="4" xfId="0" applyFont="1" applyFill="1" applyBorder="1" applyAlignment="1">
      <alignment horizontal="left" wrapText="1"/>
    </xf>
    <xf numFmtId="0" fontId="13" fillId="8" borderId="4" xfId="0" applyFont="1" applyFill="1" applyBorder="1" applyAlignment="1">
      <alignment horizontal="left"/>
    </xf>
    <xf numFmtId="0" fontId="13" fillId="8" borderId="4" xfId="0" applyFont="1" applyFill="1" applyBorder="1" applyAlignment="1">
      <alignment horizontal="center" vertical="top"/>
    </xf>
    <xf numFmtId="0" fontId="13" fillId="8" borderId="5" xfId="0" applyFont="1" applyFill="1" applyBorder="1" applyAlignment="1"/>
    <xf numFmtId="0" fontId="13" fillId="8" borderId="5" xfId="0" applyFont="1" applyFill="1" applyBorder="1" applyAlignment="1">
      <alignment horizontal="center" vertical="center" textRotation="180" wrapText="1"/>
    </xf>
    <xf numFmtId="0" fontId="13" fillId="8" borderId="4" xfId="0" applyFont="1" applyFill="1" applyBorder="1" applyAlignment="1">
      <alignment horizontal="center" vertical="center" textRotation="180" wrapText="1"/>
    </xf>
    <xf numFmtId="0" fontId="11" fillId="8" borderId="4" xfId="0" applyFont="1" applyFill="1" applyBorder="1"/>
    <xf numFmtId="0" fontId="13" fillId="8" borderId="6" xfId="0" applyFont="1" applyFill="1" applyBorder="1" applyAlignment="1"/>
    <xf numFmtId="0" fontId="20" fillId="9" borderId="4" xfId="0" applyFont="1" applyFill="1" applyBorder="1"/>
    <xf numFmtId="0" fontId="18" fillId="0" borderId="0" xfId="0" applyFont="1" applyAlignment="1">
      <alignment horizontal="center"/>
    </xf>
    <xf numFmtId="0" fontId="2" fillId="0" borderId="0" xfId="0" applyFont="1" applyFill="1" applyBorder="1"/>
    <xf numFmtId="0" fontId="0" fillId="0" borderId="0" xfId="0" applyFill="1" applyBorder="1" applyAlignment="1">
      <alignment horizontal="left"/>
    </xf>
    <xf numFmtId="0" fontId="2" fillId="0" borderId="0" xfId="0" applyFont="1" applyBorder="1" applyAlignment="1">
      <alignment horizontal="right"/>
    </xf>
    <xf numFmtId="0" fontId="4" fillId="0" borderId="0" xfId="0" applyFont="1" applyFill="1" applyBorder="1" applyAlignment="1">
      <alignment horizontal="center" vertical="center"/>
    </xf>
    <xf numFmtId="0" fontId="0" fillId="0" borderId="1" xfId="0" applyFill="1" applyBorder="1" applyAlignment="1">
      <alignment horizontal="center"/>
    </xf>
    <xf numFmtId="0" fontId="0" fillId="0" borderId="0" xfId="0" applyFill="1" applyAlignment="1">
      <alignment horizontal="center"/>
    </xf>
    <xf numFmtId="0" fontId="0" fillId="0" borderId="0" xfId="0" applyFill="1" applyAlignment="1">
      <alignment horizontal="right"/>
    </xf>
    <xf numFmtId="0" fontId="4" fillId="0" borderId="0" xfId="0" applyFont="1" applyFill="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horizontal="center" vertical="center"/>
    </xf>
    <xf numFmtId="0" fontId="5" fillId="0" borderId="3" xfId="1" applyFont="1" applyBorder="1" applyAlignment="1" applyProtection="1">
      <alignment horizontal="left"/>
    </xf>
    <xf numFmtId="0" fontId="4" fillId="0" borderId="3" xfId="0" applyFont="1" applyBorder="1"/>
    <xf numFmtId="0" fontId="22" fillId="0" borderId="0" xfId="0" applyFont="1" applyAlignment="1">
      <alignment horizontal="center"/>
    </xf>
    <xf numFmtId="0" fontId="23" fillId="0" borderId="0" xfId="0" applyFont="1" applyAlignment="1">
      <alignment horizontal="center"/>
    </xf>
    <xf numFmtId="0" fontId="12" fillId="0" borderId="0" xfId="0" applyFont="1" applyAlignment="1">
      <alignment horizontal="center"/>
    </xf>
    <xf numFmtId="0" fontId="4" fillId="0" borderId="0" xfId="0" applyFont="1"/>
    <xf numFmtId="0" fontId="5" fillId="0" borderId="1" xfId="1" applyFont="1" applyBorder="1" applyAlignment="1" applyProtection="1">
      <alignment horizontal="center"/>
    </xf>
    <xf numFmtId="0" fontId="4" fillId="0" borderId="0" xfId="0" applyFont="1" applyAlignment="1">
      <alignment horizontal="right"/>
    </xf>
    <xf numFmtId="0" fontId="4" fillId="0" borderId="1" xfId="0" applyFont="1" applyFill="1" applyBorder="1"/>
    <xf numFmtId="0" fontId="0" fillId="0" borderId="1" xfId="0" quotePrefix="1" applyBorder="1" applyAlignment="1">
      <alignment horizontal="center"/>
    </xf>
    <xf numFmtId="0" fontId="5" fillId="0" borderId="1" xfId="1" applyFill="1" applyBorder="1" applyAlignment="1" applyProtection="1"/>
    <xf numFmtId="0" fontId="5" fillId="0" borderId="1" xfId="1" applyBorder="1" applyAlignment="1" applyProtection="1"/>
    <xf numFmtId="0" fontId="5" fillId="0" borderId="1" xfId="1" applyFill="1" applyBorder="1" applyAlignment="1" applyProtection="1">
      <alignment horizontal="center"/>
    </xf>
    <xf numFmtId="0" fontId="5" fillId="0" borderId="1" xfId="1" applyBorder="1" applyAlignment="1" applyProtection="1">
      <alignment horizontal="center"/>
    </xf>
    <xf numFmtId="0" fontId="5" fillId="0" borderId="1" xfId="1" applyFill="1" applyBorder="1" applyAlignment="1" applyProtection="1">
      <alignment horizontal="center" vertical="center"/>
    </xf>
    <xf numFmtId="0" fontId="13" fillId="8" borderId="0" xfId="0" applyFont="1" applyFill="1" applyBorder="1" applyAlignment="1">
      <alignment horizontal="center" vertical="center" textRotation="180" wrapText="1"/>
    </xf>
    <xf numFmtId="0" fontId="13" fillId="8" borderId="1" xfId="0" applyFont="1" applyFill="1" applyBorder="1" applyAlignment="1">
      <alignment horizontal="center" vertical="center" textRotation="180" wrapText="1"/>
    </xf>
    <xf numFmtId="0" fontId="11" fillId="0" borderId="0" xfId="0" applyFont="1" applyFill="1" applyBorder="1" applyAlignment="1">
      <alignment horizontal="right" vertical="center"/>
    </xf>
    <xf numFmtId="0" fontId="11" fillId="0" borderId="1" xfId="0" applyFont="1" applyFill="1" applyBorder="1" applyAlignment="1">
      <alignment horizontal="right" vertical="center"/>
    </xf>
    <xf numFmtId="0" fontId="2" fillId="0" borderId="0" xfId="0" applyFont="1" applyFill="1" applyBorder="1" applyAlignment="1">
      <alignment horizontal="center"/>
    </xf>
    <xf numFmtId="0" fontId="4" fillId="0" borderId="0" xfId="0" applyFont="1" applyFill="1" applyBorder="1" applyAlignment="1">
      <alignment horizontal="right" vertical="center"/>
    </xf>
    <xf numFmtId="0" fontId="4" fillId="0" borderId="1" xfId="0" applyFont="1" applyFill="1" applyBorder="1" applyAlignment="1">
      <alignment horizontal="right" vertical="center"/>
    </xf>
    <xf numFmtId="0" fontId="4" fillId="0" borderId="1" xfId="0" applyFont="1" applyFill="1" applyBorder="1" applyAlignment="1">
      <alignment vertical="center"/>
    </xf>
    <xf numFmtId="0" fontId="14" fillId="0" borderId="1" xfId="0" applyFont="1" applyFill="1" applyBorder="1" applyAlignment="1">
      <alignment vertical="center"/>
    </xf>
    <xf numFmtId="0" fontId="0" fillId="0" borderId="0" xfId="0" applyFill="1" applyBorder="1" applyAlignment="1">
      <alignment horizontal="right"/>
    </xf>
    <xf numFmtId="0" fontId="0" fillId="0" borderId="1" xfId="0" applyFill="1" applyBorder="1" applyAlignment="1">
      <alignment horizontal="right"/>
    </xf>
    <xf numFmtId="0" fontId="11" fillId="0" borderId="0" xfId="0" applyFont="1" applyFill="1" applyBorder="1" applyAlignment="1">
      <alignment horizontal="right"/>
    </xf>
    <xf numFmtId="49" fontId="11" fillId="0" borderId="1"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0" fontId="4" fillId="0" borderId="1" xfId="0" quotePrefix="1" applyFont="1" applyFill="1" applyBorder="1" applyAlignment="1">
      <alignment horizontal="left"/>
    </xf>
    <xf numFmtId="0" fontId="4" fillId="0" borderId="1" xfId="0" applyFont="1" applyFill="1" applyBorder="1" applyAlignment="1">
      <alignment horizontal="left"/>
    </xf>
    <xf numFmtId="0" fontId="24" fillId="0" borderId="0" xfId="0" applyFont="1" applyFill="1" applyBorder="1" applyAlignment="1">
      <alignment horizontal="right" vertical="center"/>
    </xf>
    <xf numFmtId="164" fontId="4" fillId="0" borderId="0" xfId="0" applyNumberFormat="1" applyFont="1" applyFill="1" applyBorder="1" applyAlignment="1">
      <alignment horizontal="right" vertical="center"/>
    </xf>
    <xf numFmtId="165" fontId="4" fillId="0" borderId="1" xfId="0" applyNumberFormat="1" applyFont="1" applyFill="1" applyBorder="1" applyAlignment="1">
      <alignment horizontal="center" vertical="center"/>
    </xf>
    <xf numFmtId="49" fontId="4" fillId="0" borderId="0" xfId="0" applyNumberFormat="1" applyFont="1" applyFill="1" applyBorder="1" applyAlignment="1">
      <alignment horizontal="right" vertical="center"/>
    </xf>
    <xf numFmtId="0" fontId="4" fillId="0" borderId="3" xfId="0" applyFont="1" applyFill="1" applyBorder="1" applyAlignment="1">
      <alignment vertical="center"/>
    </xf>
    <xf numFmtId="0" fontId="4" fillId="0" borderId="1" xfId="0" applyFont="1" applyBorder="1" applyAlignment="1">
      <alignment horizontal="center"/>
    </xf>
    <xf numFmtId="0" fontId="4" fillId="0" borderId="0" xfId="0" applyFont="1" applyAlignment="1">
      <alignment horizontal="center" vertical="top"/>
    </xf>
    <xf numFmtId="0" fontId="0" fillId="0" borderId="3" xfId="0" applyBorder="1" applyAlignment="1">
      <alignment wrapText="1"/>
    </xf>
    <xf numFmtId="0" fontId="4" fillId="0" borderId="1" xfId="0" applyFont="1" applyBorder="1"/>
    <xf numFmtId="0" fontId="4" fillId="0" borderId="3" xfId="0" applyFont="1" applyBorder="1" applyAlignment="1">
      <alignment horizontal="left" vertical="center"/>
    </xf>
    <xf numFmtId="0" fontId="4" fillId="0" borderId="1" xfId="0" applyFont="1" applyBorder="1" applyAlignment="1">
      <alignment horizontal="right"/>
    </xf>
    <xf numFmtId="0" fontId="2" fillId="0" borderId="0" xfId="0" applyFont="1" applyFill="1" applyBorder="1" applyAlignment="1">
      <alignment vertical="top"/>
    </xf>
    <xf numFmtId="0" fontId="0" fillId="0" borderId="0" xfId="0" applyBorder="1" applyAlignment="1">
      <alignment horizontal="center" vertical="top"/>
    </xf>
    <xf numFmtId="0" fontId="0" fillId="0" borderId="0" xfId="0" applyFill="1" applyBorder="1" applyAlignment="1">
      <alignment vertical="top"/>
    </xf>
    <xf numFmtId="0" fontId="0" fillId="0" borderId="0" xfId="0" applyFill="1" applyBorder="1" applyAlignment="1">
      <alignment horizontal="center" vertical="top"/>
    </xf>
    <xf numFmtId="0" fontId="0" fillId="0" borderId="0" xfId="0" applyAlignment="1">
      <alignment horizontal="right" vertical="top"/>
    </xf>
    <xf numFmtId="0" fontId="2" fillId="0" borderId="3" xfId="0" applyFont="1" applyFill="1" applyBorder="1" applyAlignment="1">
      <alignment vertical="top" wrapText="1"/>
    </xf>
    <xf numFmtId="0" fontId="4" fillId="0" borderId="1" xfId="0" applyFont="1" applyBorder="1" applyAlignment="1">
      <alignment vertical="top"/>
    </xf>
    <xf numFmtId="0" fontId="2" fillId="0" borderId="3" xfId="0" applyFont="1" applyBorder="1" applyAlignment="1">
      <alignment horizontal="left" vertical="top"/>
    </xf>
    <xf numFmtId="0" fontId="0" fillId="0" borderId="1" xfId="0" applyBorder="1" applyAlignment="1">
      <alignment horizontal="right" vertical="top"/>
    </xf>
    <xf numFmtId="0" fontId="5" fillId="2" borderId="0" xfId="1" applyFont="1" applyFill="1" applyAlignment="1" applyProtection="1"/>
    <xf numFmtId="0" fontId="13" fillId="8" borderId="5" xfId="0" applyFont="1" applyFill="1" applyBorder="1"/>
    <xf numFmtId="0" fontId="2" fillId="0" borderId="0" xfId="0" applyFont="1" applyFill="1" applyBorder="1" applyAlignment="1">
      <alignment horizontal="left"/>
    </xf>
    <xf numFmtId="0" fontId="0" fillId="0" borderId="0" xfId="0" quotePrefix="1" applyAlignment="1">
      <alignment horizontal="right"/>
    </xf>
    <xf numFmtId="0" fontId="25" fillId="0" borderId="3" xfId="0" applyFont="1" applyBorder="1"/>
    <xf numFmtId="0" fontId="11" fillId="6" borderId="6" xfId="0" applyFont="1" applyFill="1" applyBorder="1" applyAlignment="1">
      <alignment vertical="top"/>
    </xf>
    <xf numFmtId="0" fontId="0" fillId="0" borderId="0" xfId="0" applyFill="1"/>
    <xf numFmtId="0" fontId="13" fillId="8" borderId="0" xfId="0" applyFont="1" applyFill="1" applyBorder="1" applyAlignment="1">
      <alignment horizontal="center" vertical="center" textRotation="180" shrinkToFit="1"/>
    </xf>
    <xf numFmtId="0" fontId="0" fillId="0" borderId="0" xfId="0" applyAlignment="1">
      <alignment shrinkToFit="1"/>
    </xf>
    <xf numFmtId="0" fontId="26" fillId="0" borderId="0" xfId="0" applyFont="1" applyAlignment="1">
      <alignment shrinkToFit="1"/>
    </xf>
    <xf numFmtId="0" fontId="0" fillId="0" borderId="0" xfId="0" applyFill="1" applyAlignment="1">
      <alignment shrinkToFit="1"/>
    </xf>
    <xf numFmtId="0" fontId="4" fillId="0" borderId="0" xfId="0"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0" fillId="0" borderId="0" xfId="0" applyBorder="1" applyAlignment="1">
      <alignment horizontal="right" shrinkToFit="1"/>
    </xf>
    <xf numFmtId="0" fontId="24" fillId="0" borderId="0" xfId="0" applyFont="1" applyFill="1" applyBorder="1" applyAlignment="1">
      <alignment horizontal="right" vertical="center" shrinkToFit="1"/>
    </xf>
    <xf numFmtId="0" fontId="11" fillId="0" borderId="0" xfId="0" applyFont="1" applyFill="1" applyBorder="1" applyAlignment="1">
      <alignment horizontal="right" shrinkToFit="1"/>
    </xf>
    <xf numFmtId="49" fontId="4" fillId="0" borderId="0" xfId="0" applyNumberFormat="1" applyFont="1" applyFill="1" applyBorder="1" applyAlignment="1">
      <alignment horizontal="right" vertical="center" shrinkToFit="1"/>
    </xf>
    <xf numFmtId="0" fontId="24" fillId="0" borderId="0" xfId="0" applyFont="1" applyBorder="1" applyAlignment="1">
      <alignment horizontal="right" shrinkToFit="1"/>
    </xf>
    <xf numFmtId="0" fontId="13" fillId="8" borderId="1" xfId="0" applyFont="1" applyFill="1" applyBorder="1" applyAlignment="1">
      <alignment horizontal="center" vertical="center" textRotation="180" shrinkToFit="1"/>
    </xf>
    <xf numFmtId="0" fontId="4" fillId="0" borderId="1" xfId="0" applyFont="1" applyFill="1" applyBorder="1" applyAlignment="1">
      <alignment horizontal="right" vertical="center" shrinkToFit="1"/>
    </xf>
    <xf numFmtId="0" fontId="11" fillId="0" borderId="1" xfId="0" applyFont="1" applyFill="1" applyBorder="1" applyAlignment="1">
      <alignment horizontal="right" vertical="center" shrinkToFit="1"/>
    </xf>
    <xf numFmtId="0" fontId="0" fillId="0" borderId="1" xfId="0" applyBorder="1" applyAlignment="1">
      <alignment horizontal="right" shrinkToFit="1"/>
    </xf>
    <xf numFmtId="0" fontId="11" fillId="0" borderId="1" xfId="0" applyFont="1" applyFill="1" applyBorder="1" applyAlignment="1">
      <alignment horizontal="right" shrinkToFit="1"/>
    </xf>
    <xf numFmtId="49" fontId="4" fillId="0" borderId="1" xfId="0" applyNumberFormat="1" applyFont="1" applyFill="1" applyBorder="1" applyAlignment="1">
      <alignment horizontal="right" vertical="center" shrinkToFit="1"/>
    </xf>
    <xf numFmtId="0" fontId="24" fillId="0" borderId="1" xfId="0" applyFont="1" applyBorder="1" applyAlignment="1">
      <alignment horizontal="right" shrinkToFit="1"/>
    </xf>
    <xf numFmtId="0" fontId="13" fillId="8" borderId="5" xfId="0" applyFont="1" applyFill="1" applyBorder="1" applyAlignment="1">
      <alignment shrinkToFit="1"/>
    </xf>
    <xf numFmtId="0" fontId="11" fillId="0" borderId="1" xfId="0" applyFont="1" applyFill="1" applyBorder="1" applyAlignment="1">
      <alignment horizontal="left" shrinkToFit="1"/>
    </xf>
    <xf numFmtId="0" fontId="10" fillId="0" borderId="1" xfId="1" applyFont="1" applyFill="1" applyBorder="1" applyAlignment="1" applyProtection="1">
      <alignment horizontal="left" shrinkToFit="1"/>
    </xf>
    <xf numFmtId="0" fontId="5" fillId="0" borderId="1" xfId="1" applyBorder="1" applyAlignment="1" applyProtection="1">
      <alignment shrinkToFit="1"/>
    </xf>
    <xf numFmtId="0" fontId="5" fillId="0" borderId="1" xfId="1" applyFont="1" applyFill="1" applyBorder="1" applyAlignment="1" applyProtection="1">
      <alignment shrinkToFit="1"/>
    </xf>
    <xf numFmtId="0" fontId="11" fillId="0" borderId="1" xfId="0" applyFont="1" applyFill="1" applyBorder="1" applyAlignment="1">
      <alignment shrinkToFit="1"/>
    </xf>
    <xf numFmtId="0" fontId="0" fillId="0" borderId="1" xfId="0" applyBorder="1" applyAlignment="1">
      <alignment shrinkToFit="1"/>
    </xf>
    <xf numFmtId="0" fontId="2" fillId="0" borderId="1" xfId="0" applyFont="1" applyBorder="1" applyAlignment="1">
      <alignment shrinkToFit="1"/>
    </xf>
    <xf numFmtId="0" fontId="14" fillId="0" borderId="1" xfId="0" applyFont="1" applyFill="1" applyBorder="1" applyAlignment="1">
      <alignment shrinkToFit="1"/>
    </xf>
    <xf numFmtId="0" fontId="4" fillId="0" borderId="1" xfId="0" applyFont="1" applyFill="1" applyBorder="1" applyAlignment="1">
      <alignment shrinkToFit="1"/>
    </xf>
    <xf numFmtId="0" fontId="13" fillId="8" borderId="4" xfId="0" applyFont="1" applyFill="1" applyBorder="1" applyAlignment="1">
      <alignment horizontal="center" vertical="center" textRotation="180" shrinkToFit="1"/>
    </xf>
    <xf numFmtId="49" fontId="11" fillId="0" borderId="0" xfId="0" applyNumberFormat="1" applyFont="1" applyFill="1" applyBorder="1" applyAlignment="1">
      <alignment horizontal="center" shrinkToFit="1"/>
    </xf>
    <xf numFmtId="0" fontId="11" fillId="0" borderId="0" xfId="0" applyFont="1" applyFill="1" applyBorder="1" applyAlignment="1">
      <alignment horizontal="center" shrinkToFit="1"/>
    </xf>
    <xf numFmtId="0" fontId="0" fillId="0" borderId="0" xfId="0" applyAlignment="1">
      <alignment horizontal="center" shrinkToFit="1"/>
    </xf>
    <xf numFmtId="0" fontId="4" fillId="0" borderId="0" xfId="0" applyFont="1" applyFill="1" applyBorder="1" applyAlignment="1">
      <alignment horizontal="center" shrinkToFit="1"/>
    </xf>
    <xf numFmtId="0" fontId="2" fillId="0" borderId="0" xfId="0" applyFont="1" applyAlignment="1">
      <alignment horizontal="center" shrinkToFit="1"/>
    </xf>
    <xf numFmtId="49" fontId="4" fillId="0" borderId="0" xfId="0" applyNumberFormat="1" applyFont="1" applyFill="1" applyBorder="1" applyAlignment="1">
      <alignment horizontal="center" shrinkToFit="1"/>
    </xf>
    <xf numFmtId="16" fontId="2" fillId="0" borderId="0" xfId="0" quotePrefix="1" applyNumberFormat="1" applyFont="1" applyAlignment="1">
      <alignment horizontal="center" shrinkToFit="1"/>
    </xf>
    <xf numFmtId="0" fontId="4" fillId="0" borderId="0" xfId="0" applyFont="1" applyFill="1" applyBorder="1" applyAlignment="1">
      <alignment horizontal="center" vertical="center" shrinkToFit="1"/>
    </xf>
    <xf numFmtId="0" fontId="2" fillId="0" borderId="0" xfId="0" applyFont="1" applyBorder="1" applyAlignment="1">
      <alignment horizontal="center" shrinkToFit="1"/>
    </xf>
    <xf numFmtId="0" fontId="0" fillId="0" borderId="0" xfId="0" applyBorder="1" applyAlignment="1">
      <alignment horizontal="center" shrinkToFit="1"/>
    </xf>
    <xf numFmtId="49" fontId="4" fillId="0" borderId="0" xfId="0" applyNumberFormat="1" applyFont="1" applyFill="1" applyBorder="1" applyAlignment="1">
      <alignment horizontal="center" vertical="center" shrinkToFit="1"/>
    </xf>
    <xf numFmtId="0" fontId="4" fillId="0" borderId="1" xfId="0" applyFont="1" applyFill="1" applyBorder="1" applyAlignment="1">
      <alignment horizontal="center"/>
    </xf>
    <xf numFmtId="49" fontId="4" fillId="0" borderId="0" xfId="0" applyNumberFormat="1" applyFont="1" applyFill="1" applyBorder="1" applyAlignment="1">
      <alignment horizontal="center"/>
    </xf>
    <xf numFmtId="0" fontId="5" fillId="0" borderId="1" xfId="1" applyFont="1" applyFill="1" applyBorder="1" applyAlignment="1" applyProtection="1">
      <alignment horizontal="left"/>
    </xf>
    <xf numFmtId="0" fontId="13" fillId="8" borderId="5" xfId="0" applyNumberFormat="1" applyFont="1" applyFill="1" applyBorder="1" applyAlignment="1">
      <alignment horizontal="center" vertical="center" textRotation="180" shrinkToFit="1"/>
    </xf>
    <xf numFmtId="0" fontId="11" fillId="0" borderId="1" xfId="0" applyNumberFormat="1" applyFont="1" applyFill="1" applyBorder="1" applyAlignment="1">
      <alignment horizontal="right" shrinkToFit="1"/>
    </xf>
    <xf numFmtId="0" fontId="2" fillId="0" borderId="1" xfId="0" applyNumberFormat="1" applyFont="1" applyBorder="1" applyAlignment="1">
      <alignment horizontal="right" shrinkToFit="1"/>
    </xf>
    <xf numFmtId="0" fontId="0" fillId="0" borderId="1" xfId="0" applyNumberFormat="1" applyBorder="1" applyAlignment="1">
      <alignment horizontal="right" shrinkToFit="1"/>
    </xf>
    <xf numFmtId="164" fontId="4" fillId="0" borderId="1" xfId="0" applyNumberFormat="1" applyFont="1" applyFill="1" applyBorder="1" applyAlignment="1">
      <alignment horizontal="right" shrinkToFit="1"/>
    </xf>
    <xf numFmtId="0" fontId="4" fillId="0" borderId="1" xfId="0" applyNumberFormat="1" applyFont="1" applyFill="1" applyBorder="1" applyAlignment="1">
      <alignment horizontal="right" shrinkToFit="1"/>
    </xf>
    <xf numFmtId="0" fontId="5" fillId="0" borderId="1" xfId="1" applyFont="1" applyBorder="1" applyAlignment="1" applyProtection="1"/>
    <xf numFmtId="0" fontId="4" fillId="8" borderId="4" xfId="0" applyFont="1" applyFill="1" applyBorder="1"/>
    <xf numFmtId="0" fontId="19" fillId="9" borderId="6" xfId="0" applyFont="1" applyFill="1" applyBorder="1" applyAlignment="1"/>
    <xf numFmtId="0" fontId="16" fillId="9" borderId="6" xfId="0" applyFont="1" applyFill="1" applyBorder="1" applyAlignment="1">
      <alignment horizontal="left"/>
    </xf>
    <xf numFmtId="0" fontId="19" fillId="9" borderId="5" xfId="0" applyFont="1" applyFill="1" applyBorder="1" applyAlignment="1">
      <alignment horizontal="center" vertical="center" textRotation="180"/>
    </xf>
    <xf numFmtId="0" fontId="2" fillId="0" borderId="1" xfId="0" applyFont="1" applyFill="1" applyBorder="1" applyAlignment="1">
      <alignment horizontal="center"/>
    </xf>
    <xf numFmtId="0" fontId="5" fillId="0" borderId="0" xfId="1" applyFont="1" applyAlignment="1" applyProtection="1">
      <alignment horizontal="center" shrinkToFit="1"/>
    </xf>
    <xf numFmtId="0" fontId="5" fillId="0" borderId="0" xfId="1" applyAlignment="1" applyProtection="1">
      <alignment horizontal="center" shrinkToFit="1"/>
    </xf>
    <xf numFmtId="0" fontId="16" fillId="7" borderId="5" xfId="0" applyFont="1" applyFill="1" applyBorder="1" applyAlignment="1">
      <alignment horizontal="left" shrinkToFit="1"/>
    </xf>
    <xf numFmtId="0" fontId="2" fillId="0" borderId="1" xfId="0" applyFont="1" applyBorder="1" applyAlignment="1">
      <alignment horizontal="left" shrinkToFit="1"/>
    </xf>
    <xf numFmtId="0" fontId="4" fillId="0" borderId="1" xfId="0" applyFont="1" applyBorder="1" applyAlignment="1">
      <alignment horizontal="left" shrinkToFit="1"/>
    </xf>
    <xf numFmtId="0" fontId="12" fillId="0" borderId="1" xfId="0" applyFont="1" applyBorder="1" applyAlignment="1">
      <alignment horizontal="left" shrinkToFit="1"/>
    </xf>
    <xf numFmtId="0" fontId="16" fillId="7" borderId="6" xfId="0" applyFont="1" applyFill="1" applyBorder="1" applyAlignment="1">
      <alignment horizontal="left" shrinkToFit="1"/>
    </xf>
    <xf numFmtId="0" fontId="2" fillId="0" borderId="3" xfId="0" applyFont="1" applyBorder="1" applyAlignment="1">
      <alignment horizontal="left" shrinkToFit="1"/>
    </xf>
    <xf numFmtId="0" fontId="16" fillId="7" borderId="5" xfId="0" applyFont="1" applyFill="1" applyBorder="1" applyAlignment="1">
      <alignment horizontal="center" vertical="top" textRotation="180"/>
    </xf>
    <xf numFmtId="0" fontId="16" fillId="7" borderId="8" xfId="0" applyFont="1" applyFill="1" applyBorder="1" applyAlignment="1">
      <alignment horizontal="center" vertical="top" textRotation="180"/>
    </xf>
    <xf numFmtId="0" fontId="16" fillId="7" borderId="4" xfId="0" applyFont="1" applyFill="1" applyBorder="1" applyAlignment="1">
      <alignment horizontal="center" vertical="top" textRotation="180"/>
    </xf>
    <xf numFmtId="0" fontId="16" fillId="7" borderId="10" xfId="0" applyFont="1" applyFill="1" applyBorder="1" applyAlignment="1">
      <alignment horizontal="center" vertical="top" textRotation="180"/>
    </xf>
    <xf numFmtId="0" fontId="16" fillId="7" borderId="11" xfId="0" applyFont="1" applyFill="1" applyBorder="1" applyAlignment="1">
      <alignment horizontal="center" vertical="top" textRotation="180"/>
    </xf>
    <xf numFmtId="0" fontId="16" fillId="7" borderId="0" xfId="0" applyFont="1" applyFill="1" applyBorder="1" applyAlignment="1">
      <alignment horizontal="center" vertical="top" textRotation="180"/>
    </xf>
    <xf numFmtId="0" fontId="19" fillId="9" borderId="8" xfId="0" applyFont="1" applyFill="1" applyBorder="1" applyAlignment="1">
      <alignment horizontal="center" vertical="center" textRotation="180"/>
    </xf>
    <xf numFmtId="0" fontId="19" fillId="9" borderId="5" xfId="0" applyFont="1" applyFill="1" applyBorder="1" applyAlignment="1">
      <alignment horizontal="center" vertical="center" textRotation="180" wrapText="1"/>
    </xf>
    <xf numFmtId="0" fontId="19" fillId="9" borderId="4" xfId="0" applyFont="1" applyFill="1" applyBorder="1" applyAlignment="1">
      <alignment horizontal="right" vertical="center" textRotation="180" wrapText="1"/>
    </xf>
    <xf numFmtId="0" fontId="19" fillId="9" borderId="7" xfId="0" applyFont="1" applyFill="1" applyBorder="1" applyAlignment="1">
      <alignment horizontal="center" vertical="center" textRotation="180" shrinkToFit="1"/>
    </xf>
    <xf numFmtId="0" fontId="19" fillId="9" borderId="4" xfId="0" applyFont="1" applyFill="1" applyBorder="1" applyAlignment="1">
      <alignment horizontal="center" vertical="center" textRotation="180"/>
    </xf>
    <xf numFmtId="0" fontId="36" fillId="2" borderId="0" xfId="0" applyFont="1" applyFill="1"/>
    <xf numFmtId="0" fontId="13" fillId="6" borderId="7" xfId="0" applyFont="1" applyFill="1" applyBorder="1" applyAlignment="1">
      <alignment horizontal="center" vertical="center" textRotation="180" shrinkToFit="1"/>
    </xf>
    <xf numFmtId="0" fontId="5" fillId="0" borderId="0" xfId="1" applyBorder="1" applyAlignment="1" applyProtection="1">
      <alignment horizontal="center" shrinkToFit="1"/>
    </xf>
    <xf numFmtId="0" fontId="16" fillId="4" borderId="7" xfId="0" applyFont="1" applyFill="1" applyBorder="1" applyAlignment="1">
      <alignment horizontal="center" vertical="center" textRotation="180" shrinkToFit="1"/>
    </xf>
    <xf numFmtId="0" fontId="5" fillId="0" borderId="0" xfId="1" applyFill="1" applyBorder="1" applyAlignment="1" applyProtection="1">
      <alignment horizontal="center" shrinkToFit="1"/>
    </xf>
    <xf numFmtId="0" fontId="13" fillId="8" borderId="7" xfId="0" applyFont="1" applyFill="1" applyBorder="1" applyAlignment="1">
      <alignment horizontal="center" vertical="center" textRotation="180" shrinkToFit="1"/>
    </xf>
    <xf numFmtId="0" fontId="11" fillId="0" borderId="0" xfId="0" applyFont="1" applyFill="1" applyBorder="1" applyAlignment="1">
      <alignment horizontal="center" vertical="center" shrinkToFit="1"/>
    </xf>
    <xf numFmtId="0" fontId="4" fillId="0" borderId="0" xfId="0" applyFont="1" applyFill="1" applyAlignment="1">
      <alignment horizontal="center" shrinkToFit="1"/>
    </xf>
    <xf numFmtId="0" fontId="5" fillId="0" borderId="0" xfId="1" applyFont="1" applyFill="1" applyBorder="1" applyAlignment="1" applyProtection="1">
      <alignment horizontal="center" vertical="center" shrinkToFit="1"/>
    </xf>
    <xf numFmtId="0" fontId="5" fillId="0" borderId="0" xfId="1" applyAlignment="1" applyProtection="1"/>
    <xf numFmtId="0" fontId="5" fillId="0" borderId="0" xfId="1" applyBorder="1" applyAlignment="1" applyProtection="1">
      <alignment horizontal="center"/>
    </xf>
    <xf numFmtId="0" fontId="16" fillId="9" borderId="8" xfId="0" applyFont="1" applyFill="1" applyBorder="1" applyAlignment="1">
      <alignment horizontal="center" vertical="center" textRotation="180"/>
    </xf>
    <xf numFmtId="0" fontId="16" fillId="9" borderId="4" xfId="0" applyFont="1" applyFill="1" applyBorder="1" applyAlignment="1">
      <alignment horizontal="center" vertical="center" textRotation="180"/>
    </xf>
    <xf numFmtId="0" fontId="16" fillId="9" borderId="5" xfId="0" applyFont="1" applyFill="1" applyBorder="1" applyAlignment="1">
      <alignment horizontal="center" vertical="center" textRotation="180"/>
    </xf>
    <xf numFmtId="0" fontId="4" fillId="0" borderId="0" xfId="2" applyFont="1" applyAlignment="1">
      <alignment horizontal="center" shrinkToFit="1"/>
    </xf>
    <xf numFmtId="0" fontId="2" fillId="0" borderId="1" xfId="2" applyFont="1" applyBorder="1" applyAlignment="1">
      <alignment horizontal="center"/>
    </xf>
    <xf numFmtId="0" fontId="2" fillId="0" borderId="3" xfId="2" applyFont="1" applyBorder="1"/>
    <xf numFmtId="0" fontId="2" fillId="0" borderId="3" xfId="2" applyFont="1" applyBorder="1" applyAlignment="1">
      <alignment wrapText="1"/>
    </xf>
    <xf numFmtId="0" fontId="2" fillId="0" borderId="3" xfId="2" quotePrefix="1" applyFont="1" applyBorder="1"/>
    <xf numFmtId="0" fontId="2" fillId="0" borderId="3" xfId="2" quotePrefix="1" applyFont="1" applyBorder="1" applyAlignment="1">
      <alignment wrapText="1"/>
    </xf>
    <xf numFmtId="0" fontId="16" fillId="7" borderId="7" xfId="0" applyFont="1" applyFill="1" applyBorder="1" applyAlignment="1">
      <alignment horizontal="center" vertical="center" textRotation="180" shrinkToFit="1"/>
    </xf>
    <xf numFmtId="0" fontId="16" fillId="7" borderId="6" xfId="0" applyFont="1" applyFill="1" applyBorder="1" applyAlignment="1">
      <alignment horizontal="center"/>
    </xf>
    <xf numFmtId="0" fontId="2" fillId="0" borderId="12" xfId="0" applyFont="1" applyBorder="1" applyAlignment="1">
      <alignment horizontal="center"/>
    </xf>
    <xf numFmtId="0" fontId="5" fillId="0" borderId="0" xfId="1" applyBorder="1" applyAlignment="1" applyProtection="1">
      <alignment horizontal="center" vertical="top"/>
    </xf>
    <xf numFmtId="0" fontId="4" fillId="0" borderId="0" xfId="0" applyFont="1" applyAlignment="1">
      <alignment horizontal="center" shrinkToFit="1"/>
    </xf>
    <xf numFmtId="0" fontId="5" fillId="0" borderId="0" xfId="1" applyAlignment="1" applyProtection="1">
      <alignment horizontal="center" vertical="top"/>
    </xf>
    <xf numFmtId="0" fontId="1" fillId="0" borderId="3" xfId="0" applyFont="1" applyBorder="1" applyAlignment="1">
      <alignment horizontal="left" shrinkToFit="1"/>
    </xf>
    <xf numFmtId="0" fontId="5" fillId="0" borderId="0" xfId="1" applyFont="1" applyBorder="1" applyAlignment="1" applyProtection="1">
      <alignment horizontal="center" vertical="top" shrinkToFit="1"/>
    </xf>
    <xf numFmtId="0" fontId="5" fillId="0" borderId="0" xfId="1" applyFont="1" applyFill="1" applyBorder="1" applyAlignment="1" applyProtection="1">
      <alignment horizontal="center" shrinkToFit="1"/>
    </xf>
    <xf numFmtId="0" fontId="0" fillId="2" borderId="0" xfId="0" applyFill="1" applyProtection="1">
      <protection locked="0"/>
    </xf>
    <xf numFmtId="0" fontId="37" fillId="2" borderId="0" xfId="0" applyFont="1" applyFill="1" applyProtection="1">
      <protection locked="0"/>
    </xf>
    <xf numFmtId="0" fontId="1" fillId="2" borderId="0" xfId="0" applyFont="1" applyFill="1" applyProtection="1">
      <protection locked="0"/>
    </xf>
    <xf numFmtId="0" fontId="34" fillId="2" borderId="0" xfId="0" applyFont="1" applyFill="1" applyAlignment="1" applyProtection="1">
      <alignment horizontal="center"/>
      <protection locked="0"/>
    </xf>
    <xf numFmtId="0" fontId="34" fillId="2" borderId="0" xfId="0" applyFont="1" applyFill="1" applyAlignment="1" applyProtection="1">
      <alignment horizontal="right"/>
      <protection locked="0"/>
    </xf>
    <xf numFmtId="0" fontId="0" fillId="10" borderId="13" xfId="0" applyFill="1" applyBorder="1" applyAlignment="1" applyProtection="1">
      <alignment horizontal="center"/>
      <protection locked="0"/>
    </xf>
    <xf numFmtId="0" fontId="0" fillId="11" borderId="4" xfId="0" applyFill="1" applyBorder="1" applyAlignment="1" applyProtection="1">
      <alignment horizontal="center"/>
      <protection locked="0"/>
    </xf>
    <xf numFmtId="10" fontId="0" fillId="11" borderId="14" xfId="0" applyNumberFormat="1" applyFill="1" applyBorder="1" applyAlignment="1" applyProtection="1">
      <alignment horizontal="center"/>
      <protection locked="0"/>
    </xf>
    <xf numFmtId="0" fontId="0" fillId="10" borderId="15" xfId="0" applyFill="1" applyBorder="1" applyAlignment="1" applyProtection="1">
      <alignment horizontal="center"/>
      <protection locked="0"/>
    </xf>
    <xf numFmtId="0" fontId="0" fillId="10" borderId="16" xfId="0" applyFill="1" applyBorder="1" applyAlignment="1" applyProtection="1">
      <alignment horizontal="center"/>
      <protection locked="0"/>
    </xf>
    <xf numFmtId="0" fontId="35" fillId="2" borderId="0" xfId="0" applyFont="1" applyFill="1" applyAlignment="1" applyProtection="1">
      <alignment horizontal="center"/>
      <protection locked="0"/>
    </xf>
    <xf numFmtId="0" fontId="0" fillId="11" borderId="17" xfId="0" applyFill="1" applyBorder="1" applyAlignment="1" applyProtection="1">
      <alignment horizontal="center"/>
      <protection locked="0"/>
    </xf>
    <xf numFmtId="10" fontId="0" fillId="11" borderId="18" xfId="0" applyNumberFormat="1" applyFill="1" applyBorder="1" applyAlignment="1" applyProtection="1">
      <alignment horizontal="center"/>
      <protection locked="0"/>
    </xf>
    <xf numFmtId="0" fontId="0" fillId="11" borderId="19" xfId="0" applyFill="1" applyBorder="1" applyAlignment="1" applyProtection="1">
      <alignment horizontal="center"/>
      <protection locked="0"/>
    </xf>
    <xf numFmtId="10" fontId="0" fillId="11" borderId="20" xfId="0" applyNumberFormat="1" applyFill="1" applyBorder="1" applyAlignment="1" applyProtection="1">
      <alignment horizontal="center"/>
      <protection locked="0"/>
    </xf>
    <xf numFmtId="0" fontId="0" fillId="11" borderId="21" xfId="0" applyFill="1" applyBorder="1" applyAlignment="1" applyProtection="1">
      <alignment horizontal="center"/>
      <protection locked="0"/>
    </xf>
    <xf numFmtId="10" fontId="0" fillId="11" borderId="22" xfId="0" applyNumberFormat="1" applyFill="1" applyBorder="1" applyAlignment="1" applyProtection="1">
      <alignment horizontal="center"/>
      <protection locked="0"/>
    </xf>
    <xf numFmtId="0" fontId="34" fillId="11" borderId="9" xfId="0" applyFont="1" applyFill="1" applyBorder="1" applyAlignment="1" applyProtection="1">
      <alignment horizontal="right"/>
      <protection locked="0"/>
    </xf>
    <xf numFmtId="0" fontId="34" fillId="11" borderId="23" xfId="0" applyFont="1" applyFill="1" applyBorder="1" applyAlignment="1" applyProtection="1">
      <alignment horizontal="right"/>
      <protection locked="0"/>
    </xf>
    <xf numFmtId="0" fontId="0" fillId="11" borderId="18" xfId="0" applyFill="1" applyBorder="1" applyAlignment="1" applyProtection="1">
      <alignment horizontal="center"/>
      <protection locked="0"/>
    </xf>
    <xf numFmtId="0" fontId="34" fillId="11" borderId="24" xfId="0" applyFont="1" applyFill="1" applyBorder="1" applyAlignment="1" applyProtection="1">
      <alignment horizontal="right"/>
      <protection locked="0"/>
    </xf>
    <xf numFmtId="0" fontId="0" fillId="11" borderId="20" xfId="0" applyFill="1" applyBorder="1" applyAlignment="1" applyProtection="1">
      <alignment horizontal="center"/>
      <protection locked="0"/>
    </xf>
    <xf numFmtId="0" fontId="34" fillId="11" borderId="25" xfId="0" applyFont="1" applyFill="1" applyBorder="1" applyAlignment="1" applyProtection="1">
      <alignment horizontal="right"/>
      <protection locked="0"/>
    </xf>
    <xf numFmtId="0" fontId="0" fillId="11" borderId="22" xfId="0" applyFill="1" applyBorder="1" applyAlignment="1" applyProtection="1">
      <alignment horizontal="center"/>
      <protection locked="0"/>
    </xf>
    <xf numFmtId="0" fontId="34" fillId="12" borderId="24" xfId="0" applyFont="1" applyFill="1" applyBorder="1" applyAlignment="1" applyProtection="1">
      <alignment horizontal="right"/>
      <protection locked="0"/>
    </xf>
    <xf numFmtId="0" fontId="0" fillId="12" borderId="20" xfId="0" applyFill="1" applyBorder="1" applyAlignment="1" applyProtection="1">
      <alignment horizontal="center"/>
      <protection locked="0"/>
    </xf>
    <xf numFmtId="0" fontId="34" fillId="12" borderId="25" xfId="0" applyFont="1" applyFill="1" applyBorder="1" applyAlignment="1" applyProtection="1">
      <alignment horizontal="right"/>
      <protection locked="0"/>
    </xf>
    <xf numFmtId="0" fontId="0" fillId="12" borderId="22" xfId="0" applyFill="1" applyBorder="1" applyAlignment="1" applyProtection="1">
      <alignment horizontal="center"/>
      <protection locked="0"/>
    </xf>
    <xf numFmtId="0" fontId="34" fillId="2" borderId="0" xfId="0" applyFont="1" applyFill="1" applyProtection="1">
      <protection locked="0"/>
    </xf>
    <xf numFmtId="0" fontId="33" fillId="2" borderId="0" xfId="0" applyFont="1" applyFill="1" applyAlignment="1" applyProtection="1">
      <alignment horizontal="center"/>
      <protection locked="0"/>
    </xf>
    <xf numFmtId="0" fontId="2" fillId="2" borderId="0" xfId="0" applyFont="1" applyFill="1" applyAlignment="1" applyProtection="1">
      <alignment horizontal="left" vertical="top" wrapText="1"/>
      <protection locked="0"/>
    </xf>
    <xf numFmtId="0" fontId="36" fillId="0" borderId="0" xfId="0" applyFont="1" applyAlignment="1">
      <alignment horizontal="center"/>
    </xf>
    <xf numFmtId="0" fontId="36" fillId="0" borderId="3" xfId="0" applyFont="1" applyBorder="1" applyAlignment="1">
      <alignment horizontal="center"/>
    </xf>
    <xf numFmtId="0" fontId="36" fillId="0" borderId="0" xfId="0" applyFont="1"/>
    <xf numFmtId="0" fontId="2" fillId="2" borderId="0" xfId="0" applyFont="1" applyFill="1" applyAlignment="1" applyProtection="1">
      <alignment horizontal="center" vertical="top" wrapText="1"/>
      <protection locked="0"/>
    </xf>
    <xf numFmtId="0" fontId="36" fillId="2" borderId="0" xfId="0" applyFont="1" applyFill="1" applyProtection="1">
      <protection locked="0"/>
    </xf>
    <xf numFmtId="0" fontId="2" fillId="2" borderId="0" xfId="0" applyFont="1" applyFill="1" applyProtection="1">
      <protection locked="0"/>
    </xf>
    <xf numFmtId="0" fontId="29" fillId="2" borderId="0" xfId="0" applyFont="1" applyFill="1" applyAlignment="1" applyProtection="1">
      <alignment horizontal="left" wrapText="1"/>
      <protection locked="0"/>
    </xf>
    <xf numFmtId="0" fontId="2" fillId="2" borderId="26" xfId="0" applyFont="1" applyFill="1" applyBorder="1" applyAlignment="1" applyProtection="1">
      <alignment horizontal="left" vertical="top" shrinkToFit="1"/>
      <protection locked="0"/>
    </xf>
    <xf numFmtId="0" fontId="1" fillId="2" borderId="0" xfId="0" applyFont="1" applyFill="1" applyAlignment="1" applyProtection="1">
      <alignment horizontal="right"/>
      <protection locked="0"/>
    </xf>
    <xf numFmtId="0" fontId="2" fillId="2" borderId="27" xfId="0" applyFont="1" applyFill="1" applyBorder="1" applyAlignment="1" applyProtection="1">
      <alignment horizontal="center"/>
      <protection locked="0"/>
    </xf>
    <xf numFmtId="0" fontId="0" fillId="2" borderId="0" xfId="0" applyFill="1" applyAlignment="1" applyProtection="1">
      <protection locked="0"/>
    </xf>
    <xf numFmtId="0" fontId="2" fillId="2" borderId="28" xfId="0" applyFont="1" applyFill="1" applyBorder="1" applyAlignment="1" applyProtection="1">
      <alignment horizontal="left" vertical="top" shrinkToFit="1"/>
      <protection locked="0"/>
    </xf>
    <xf numFmtId="0" fontId="0" fillId="0" borderId="29" xfId="0" applyFill="1" applyBorder="1" applyAlignment="1" applyProtection="1">
      <alignment horizontal="center"/>
      <protection locked="0"/>
    </xf>
    <xf numFmtId="0" fontId="1" fillId="2" borderId="0" xfId="0" applyFont="1" applyFill="1" applyAlignment="1" applyProtection="1">
      <alignment horizontal="center"/>
      <protection locked="0"/>
    </xf>
    <xf numFmtId="0" fontId="0" fillId="2" borderId="30" xfId="0" applyFill="1" applyBorder="1" applyAlignment="1" applyProtection="1">
      <alignment horizontal="center" shrinkToFit="1"/>
      <protection locked="0"/>
    </xf>
    <xf numFmtId="0" fontId="0" fillId="10" borderId="31" xfId="0" applyFill="1" applyBorder="1" applyAlignment="1" applyProtection="1">
      <alignment horizontal="center" shrinkToFit="1"/>
    </xf>
    <xf numFmtId="0" fontId="0" fillId="10" borderId="32" xfId="0" applyFill="1" applyBorder="1" applyAlignment="1" applyProtection="1">
      <alignment horizontal="center" shrinkToFit="1"/>
    </xf>
    <xf numFmtId="0" fontId="0" fillId="2" borderId="0" xfId="0" applyFill="1" applyAlignment="1" applyProtection="1">
      <alignment horizontal="center" shrinkToFit="1"/>
      <protection locked="0"/>
    </xf>
    <xf numFmtId="0" fontId="0" fillId="10" borderId="33" xfId="0" applyFill="1" applyBorder="1" applyAlignment="1" applyProtection="1">
      <alignment horizontal="center" shrinkToFit="1"/>
    </xf>
    <xf numFmtId="0" fontId="2" fillId="2" borderId="34" xfId="0" applyFont="1" applyFill="1" applyBorder="1" applyAlignment="1" applyProtection="1">
      <alignment horizontal="left" vertical="top" shrinkToFit="1"/>
      <protection locked="0"/>
    </xf>
    <xf numFmtId="0" fontId="2" fillId="2" borderId="0" xfId="0" applyFont="1" applyFill="1" applyBorder="1" applyAlignment="1" applyProtection="1">
      <alignment horizontal="left" vertical="top" wrapText="1"/>
      <protection locked="0"/>
    </xf>
    <xf numFmtId="0" fontId="0" fillId="2" borderId="0" xfId="0"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0" fillId="2" borderId="0" xfId="0" applyFill="1" applyBorder="1" applyAlignment="1" applyProtection="1">
      <alignment horizontal="center" vertical="top" wrapText="1"/>
      <protection locked="0"/>
    </xf>
    <xf numFmtId="0" fontId="2" fillId="2" borderId="0" xfId="0" applyNumberFormat="1" applyFont="1" applyFill="1" applyBorder="1" applyAlignment="1" applyProtection="1">
      <alignment horizontal="center" vertical="top" wrapText="1"/>
      <protection locked="0"/>
    </xf>
    <xf numFmtId="0" fontId="0" fillId="2" borderId="0" xfId="0" applyFill="1" applyBorder="1" applyProtection="1">
      <protection locked="0"/>
    </xf>
    <xf numFmtId="0" fontId="38" fillId="2" borderId="0" xfId="0" applyFont="1" applyFill="1" applyAlignment="1" applyProtection="1">
      <alignment horizontal="center" vertical="top" wrapText="1"/>
      <protection locked="0"/>
    </xf>
    <xf numFmtId="0" fontId="38"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2" fillId="2" borderId="35" xfId="0" applyFont="1" applyFill="1" applyBorder="1" applyAlignment="1" applyProtection="1">
      <alignment horizontal="left" vertical="top" shrinkToFit="1"/>
      <protection locked="0"/>
    </xf>
    <xf numFmtId="0" fontId="0" fillId="0" borderId="36" xfId="0" applyFill="1" applyBorder="1" applyAlignment="1" applyProtection="1">
      <alignment horizontal="center"/>
      <protection locked="0"/>
    </xf>
    <xf numFmtId="0" fontId="0" fillId="0" borderId="37" xfId="0" applyFill="1" applyBorder="1" applyAlignment="1" applyProtection="1">
      <alignment horizontal="center"/>
      <protection locked="0"/>
    </xf>
    <xf numFmtId="0" fontId="0" fillId="0" borderId="38" xfId="0" applyFill="1" applyBorder="1" applyAlignment="1" applyProtection="1">
      <alignment horizontal="center"/>
      <protection locked="0"/>
    </xf>
    <xf numFmtId="0" fontId="0" fillId="10" borderId="39" xfId="0" applyFill="1" applyBorder="1" applyAlignment="1" applyProtection="1">
      <alignment horizontal="center" shrinkToFit="1"/>
    </xf>
    <xf numFmtId="0" fontId="0" fillId="10" borderId="37" xfId="0" applyFill="1" applyBorder="1" applyAlignment="1" applyProtection="1">
      <alignment horizontal="center" shrinkToFit="1"/>
    </xf>
    <xf numFmtId="0" fontId="0" fillId="10" borderId="37" xfId="0" applyFill="1" applyBorder="1" applyAlignment="1" applyProtection="1">
      <alignment horizontal="center"/>
    </xf>
    <xf numFmtId="0" fontId="0" fillId="10" borderId="40" xfId="0" applyFill="1" applyBorder="1" applyAlignment="1" applyProtection="1">
      <alignment horizontal="left" shrinkToFit="1"/>
    </xf>
    <xf numFmtId="0" fontId="2" fillId="2" borderId="41" xfId="0" applyFont="1" applyFill="1" applyBorder="1" applyAlignment="1" applyProtection="1">
      <alignment shrinkToFit="1"/>
      <protection locked="0"/>
    </xf>
    <xf numFmtId="0" fontId="0" fillId="0" borderId="10" xfId="0" applyFill="1" applyBorder="1" applyAlignment="1" applyProtection="1">
      <alignment horizontal="center"/>
      <protection locked="0"/>
    </xf>
    <xf numFmtId="0" fontId="0" fillId="0" borderId="42" xfId="0" applyFill="1" applyBorder="1" applyAlignment="1" applyProtection="1">
      <alignment horizontal="center"/>
      <protection locked="0"/>
    </xf>
    <xf numFmtId="0" fontId="0" fillId="10" borderId="29" xfId="0" applyFill="1" applyBorder="1" applyAlignment="1" applyProtection="1">
      <alignment horizontal="center" shrinkToFit="1"/>
    </xf>
    <xf numFmtId="0" fontId="0" fillId="10" borderId="29" xfId="0" applyFill="1" applyBorder="1" applyAlignment="1" applyProtection="1">
      <alignment horizontal="center"/>
    </xf>
    <xf numFmtId="0" fontId="0" fillId="10" borderId="44" xfId="0" applyFill="1" applyBorder="1" applyAlignment="1" applyProtection="1">
      <alignment horizontal="left" shrinkToFit="1"/>
    </xf>
    <xf numFmtId="0" fontId="2" fillId="2" borderId="45" xfId="0" applyFont="1" applyFill="1" applyBorder="1" applyAlignment="1" applyProtection="1">
      <alignment shrinkToFit="1"/>
      <protection locked="0"/>
    </xf>
    <xf numFmtId="0" fontId="0" fillId="0" borderId="46" xfId="0" applyFill="1" applyBorder="1" applyAlignment="1" applyProtection="1">
      <alignment horizontal="center"/>
      <protection locked="0"/>
    </xf>
    <xf numFmtId="0" fontId="0" fillId="0" borderId="47" xfId="0" applyFill="1" applyBorder="1" applyAlignment="1" applyProtection="1">
      <alignment horizontal="center"/>
      <protection locked="0"/>
    </xf>
    <xf numFmtId="0" fontId="0" fillId="0" borderId="48" xfId="0" applyFill="1" applyBorder="1" applyAlignment="1" applyProtection="1">
      <alignment horizontal="center"/>
      <protection locked="0"/>
    </xf>
    <xf numFmtId="0" fontId="0" fillId="10" borderId="47" xfId="0" applyFill="1" applyBorder="1" applyAlignment="1" applyProtection="1">
      <alignment horizontal="center" shrinkToFit="1"/>
    </xf>
    <xf numFmtId="0" fontId="0" fillId="10" borderId="47" xfId="0" applyFill="1" applyBorder="1" applyAlignment="1" applyProtection="1">
      <alignment horizontal="center"/>
    </xf>
    <xf numFmtId="0" fontId="0" fillId="10" borderId="50" xfId="0" applyFill="1" applyBorder="1" applyAlignment="1" applyProtection="1">
      <alignment horizontal="left" shrinkToFit="1"/>
    </xf>
    <xf numFmtId="0" fontId="30" fillId="2" borderId="0" xfId="0" applyFont="1" applyFill="1" applyProtection="1">
      <protection locked="0"/>
    </xf>
    <xf numFmtId="0" fontId="2" fillId="2" borderId="0" xfId="0" applyFont="1" applyFill="1" applyBorder="1" applyAlignment="1" applyProtection="1">
      <alignment horizontal="right" textRotation="180"/>
      <protection locked="0"/>
    </xf>
    <xf numFmtId="0" fontId="2" fillId="2" borderId="0" xfId="0" applyFont="1" applyFill="1" applyAlignment="1" applyProtection="1">
      <alignment textRotation="180"/>
      <protection locked="0"/>
    </xf>
    <xf numFmtId="0" fontId="0" fillId="2" borderId="0" xfId="0" applyFill="1" applyAlignment="1" applyProtection="1">
      <alignment textRotation="180"/>
      <protection locked="0"/>
    </xf>
    <xf numFmtId="0" fontId="39" fillId="2" borderId="0" xfId="0" applyFont="1" applyFill="1" applyAlignment="1" applyProtection="1">
      <alignment horizontal="right"/>
      <protection locked="0"/>
    </xf>
    <xf numFmtId="0" fontId="32" fillId="2" borderId="0" xfId="0" applyFont="1" applyFill="1" applyBorder="1" applyAlignment="1" applyProtection="1">
      <alignment horizontal="right" textRotation="180"/>
      <protection locked="0"/>
    </xf>
    <xf numFmtId="0" fontId="2" fillId="2" borderId="0" xfId="0" applyFont="1" applyFill="1" applyAlignment="1" applyProtection="1">
      <alignment horizontal="right"/>
      <protection locked="0"/>
    </xf>
    <xf numFmtId="0" fontId="0" fillId="2" borderId="0" xfId="0" applyFill="1" applyBorder="1" applyAlignment="1" applyProtection="1">
      <alignment horizontal="right"/>
      <protection locked="0"/>
    </xf>
    <xf numFmtId="0" fontId="0" fillId="2" borderId="0" xfId="0" applyFill="1" applyAlignment="1" applyProtection="1">
      <alignment horizontal="right"/>
      <protection locked="0"/>
    </xf>
    <xf numFmtId="0" fontId="5" fillId="0" borderId="0" xfId="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Alignment="1">
      <alignment horizontal="left"/>
    </xf>
    <xf numFmtId="0" fontId="5" fillId="0" borderId="0" xfId="1" applyBorder="1" applyAlignment="1" applyProtection="1">
      <alignment horizontal="left"/>
    </xf>
    <xf numFmtId="0" fontId="16" fillId="7" borderId="3" xfId="0" applyFont="1" applyFill="1" applyBorder="1" applyAlignment="1">
      <alignment horizontal="center" vertical="top" textRotation="180"/>
    </xf>
    <xf numFmtId="0" fontId="5" fillId="0" borderId="1" xfId="1" applyFill="1" applyBorder="1" applyAlignment="1" applyProtection="1">
      <alignment horizontal="center" vertical="top"/>
    </xf>
    <xf numFmtId="0" fontId="36" fillId="0" borderId="3" xfId="0" applyFont="1" applyFill="1" applyBorder="1" applyAlignment="1">
      <alignment horizontal="center"/>
    </xf>
    <xf numFmtId="0" fontId="16" fillId="9" borderId="6" xfId="0" applyFont="1" applyFill="1" applyBorder="1" applyAlignment="1">
      <alignment horizontal="center" vertical="center" textRotation="180"/>
    </xf>
    <xf numFmtId="0" fontId="40" fillId="0" borderId="0" xfId="0" applyFont="1" applyAlignment="1">
      <alignment horizontal="center" shrinkToFit="1"/>
    </xf>
    <xf numFmtId="0" fontId="40" fillId="0" borderId="0" xfId="0" applyFont="1" applyAlignment="1">
      <alignment horizontal="center"/>
    </xf>
    <xf numFmtId="0" fontId="40" fillId="0" borderId="3" xfId="0" applyFont="1" applyBorder="1" applyAlignment="1">
      <alignment horizontal="left" shrinkToFit="1"/>
    </xf>
    <xf numFmtId="0" fontId="40" fillId="0" borderId="3" xfId="0" applyFont="1" applyBorder="1" applyAlignment="1">
      <alignment horizontal="center"/>
    </xf>
    <xf numFmtId="0" fontId="40" fillId="0" borderId="1" xfId="0" applyFont="1" applyBorder="1" applyAlignment="1">
      <alignment horizontal="left" shrinkToFit="1"/>
    </xf>
    <xf numFmtId="0" fontId="40" fillId="0" borderId="3" xfId="0" applyFont="1" applyBorder="1" applyAlignment="1">
      <alignment horizontal="left"/>
    </xf>
    <xf numFmtId="0" fontId="40" fillId="0" borderId="3" xfId="0" quotePrefix="1" applyFont="1" applyBorder="1" applyAlignment="1">
      <alignment horizontal="center"/>
    </xf>
    <xf numFmtId="0" fontId="40" fillId="0" borderId="1" xfId="0" applyFont="1" applyBorder="1" applyAlignment="1">
      <alignment horizontal="center"/>
    </xf>
    <xf numFmtId="0" fontId="40" fillId="0" borderId="0" xfId="0" applyFont="1"/>
    <xf numFmtId="0" fontId="5" fillId="0" borderId="0" xfId="1" applyFont="1" applyBorder="1" applyAlignment="1" applyProtection="1">
      <alignment horizontal="center" vertical="top"/>
    </xf>
    <xf numFmtId="0" fontId="25" fillId="0" borderId="0" xfId="0" applyFont="1"/>
    <xf numFmtId="16" fontId="0" fillId="0" borderId="2" xfId="0" quotePrefix="1" applyNumberFormat="1" applyBorder="1" applyAlignment="1">
      <alignment horizontal="center"/>
    </xf>
    <xf numFmtId="0" fontId="5" fillId="0" borderId="0" xfId="1" applyFont="1" applyAlignment="1" applyProtection="1"/>
    <xf numFmtId="0" fontId="2" fillId="0" borderId="0" xfId="1" applyFont="1" applyAlignment="1" applyProtection="1">
      <alignment horizontal="center"/>
    </xf>
    <xf numFmtId="0" fontId="5" fillId="0" borderId="3" xfId="1" applyFont="1" applyBorder="1" applyAlignment="1" applyProtection="1">
      <alignment horizontal="center" vertical="center"/>
    </xf>
    <xf numFmtId="0" fontId="5" fillId="0" borderId="3" xfId="1" applyBorder="1" applyAlignment="1" applyProtection="1"/>
    <xf numFmtId="0" fontId="5" fillId="0" borderId="0" xfId="1" applyFont="1" applyAlignment="1" applyProtection="1">
      <alignment horizontal="left"/>
    </xf>
    <xf numFmtId="0" fontId="5" fillId="0" borderId="0" xfId="1" applyFont="1" applyBorder="1" applyAlignment="1" applyProtection="1">
      <alignment horizontal="left"/>
    </xf>
    <xf numFmtId="0" fontId="5" fillId="0" borderId="3" xfId="1" applyBorder="1" applyAlignment="1" applyProtection="1">
      <alignment horizontal="left"/>
    </xf>
    <xf numFmtId="0" fontId="42" fillId="2" borderId="51" xfId="0" applyFont="1" applyFill="1" applyBorder="1" applyAlignment="1">
      <alignment horizontal="center"/>
    </xf>
    <xf numFmtId="0" fontId="42" fillId="2" borderId="52" xfId="0" applyFont="1" applyFill="1" applyBorder="1" applyAlignment="1">
      <alignment horizontal="center"/>
    </xf>
    <xf numFmtId="0" fontId="42" fillId="2" borderId="53" xfId="0" applyFont="1" applyFill="1" applyBorder="1" applyAlignment="1">
      <alignment horizontal="center"/>
    </xf>
    <xf numFmtId="0" fontId="43" fillId="2" borderId="9" xfId="0" applyFont="1" applyFill="1" applyBorder="1" applyAlignment="1">
      <alignment horizontal="center"/>
    </xf>
    <xf numFmtId="0" fontId="0" fillId="2" borderId="29" xfId="0" applyFill="1" applyBorder="1" applyAlignment="1">
      <alignment horizontal="center"/>
    </xf>
    <xf numFmtId="0" fontId="0" fillId="2" borderId="29" xfId="0" quotePrefix="1" applyFill="1" applyBorder="1" applyAlignment="1">
      <alignment horizontal="center"/>
    </xf>
    <xf numFmtId="0" fontId="0" fillId="2" borderId="54" xfId="0" quotePrefix="1" applyFill="1" applyBorder="1" applyAlignment="1">
      <alignment horizontal="center"/>
    </xf>
    <xf numFmtId="0" fontId="0" fillId="2" borderId="0" xfId="0" applyFill="1" applyAlignment="1">
      <alignment horizontal="center"/>
    </xf>
    <xf numFmtId="0" fontId="44" fillId="2" borderId="3" xfId="0" applyFont="1" applyFill="1" applyBorder="1" applyAlignment="1">
      <alignment horizontal="center"/>
    </xf>
    <xf numFmtId="0" fontId="44" fillId="2" borderId="55" xfId="0" applyFont="1" applyFill="1" applyBorder="1" applyAlignment="1">
      <alignment horizontal="center"/>
    </xf>
    <xf numFmtId="0" fontId="0" fillId="2" borderId="0" xfId="0" applyFill="1" applyAlignment="1">
      <alignment horizontal="right"/>
    </xf>
    <xf numFmtId="0" fontId="0" fillId="2" borderId="29" xfId="0" applyFill="1" applyBorder="1" applyAlignment="1">
      <alignment horizontal="center" vertical="center"/>
    </xf>
    <xf numFmtId="0" fontId="0" fillId="10" borderId="56" xfId="0" applyFill="1" applyBorder="1" applyAlignment="1">
      <alignment horizontal="center" vertical="center"/>
    </xf>
    <xf numFmtId="0" fontId="0" fillId="10" borderId="10" xfId="0" applyFill="1" applyBorder="1" applyAlignment="1">
      <alignment horizontal="center" vertical="center"/>
    </xf>
    <xf numFmtId="0" fontId="45" fillId="2" borderId="3" xfId="0" applyFont="1" applyFill="1" applyBorder="1" applyAlignment="1">
      <alignment horizontal="center"/>
    </xf>
    <xf numFmtId="0" fontId="45" fillId="2" borderId="55" xfId="0" applyFont="1" applyFill="1" applyBorder="1" applyAlignment="1">
      <alignment horizontal="center"/>
    </xf>
    <xf numFmtId="0" fontId="46" fillId="2" borderId="57" xfId="0" applyFont="1" applyFill="1" applyBorder="1" applyAlignment="1">
      <alignment horizontal="center"/>
    </xf>
    <xf numFmtId="0" fontId="46" fillId="2" borderId="58" xfId="0" applyFont="1" applyFill="1" applyBorder="1" applyAlignment="1">
      <alignment horizontal="center"/>
    </xf>
    <xf numFmtId="0" fontId="46" fillId="2" borderId="59" xfId="0" applyFont="1" applyFill="1" applyBorder="1" applyAlignment="1">
      <alignment horizontal="center"/>
    </xf>
    <xf numFmtId="0" fontId="46" fillId="2" borderId="60" xfId="0" applyFont="1" applyFill="1" applyBorder="1" applyAlignment="1">
      <alignment horizontal="center"/>
    </xf>
    <xf numFmtId="0" fontId="42" fillId="2" borderId="0" xfId="0" applyFont="1" applyFill="1"/>
    <xf numFmtId="0" fontId="41" fillId="2" borderId="0" xfId="0" applyFont="1" applyFill="1" applyAlignment="1">
      <alignment horizontal="center"/>
    </xf>
    <xf numFmtId="0" fontId="47" fillId="0" borderId="3" xfId="0" applyFont="1" applyFill="1" applyBorder="1" applyAlignment="1">
      <alignment horizontal="center"/>
    </xf>
    <xf numFmtId="0" fontId="5" fillId="0" borderId="0" xfId="1" applyBorder="1" applyAlignment="1" applyProtection="1"/>
    <xf numFmtId="0" fontId="4" fillId="0" borderId="3" xfId="0" applyFont="1" applyBorder="1" applyAlignment="1">
      <alignment horizontal="center"/>
    </xf>
    <xf numFmtId="0" fontId="11" fillId="0" borderId="3" xfId="0" applyFont="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left"/>
    </xf>
    <xf numFmtId="0" fontId="2" fillId="0" borderId="0" xfId="0" quotePrefix="1" applyFont="1" applyBorder="1" applyAlignment="1">
      <alignment horizontal="center"/>
    </xf>
    <xf numFmtId="0" fontId="0" fillId="0" borderId="0" xfId="0" applyFont="1" applyFill="1" applyBorder="1"/>
    <xf numFmtId="0" fontId="16" fillId="4" borderId="6" xfId="0" applyFont="1" applyFill="1" applyBorder="1" applyAlignment="1">
      <alignment horizontal="center" vertical="top" textRotation="180" wrapText="1"/>
    </xf>
    <xf numFmtId="0" fontId="0" fillId="0" borderId="3" xfId="0" applyBorder="1" applyAlignment="1">
      <alignment horizontal="left" vertical="top"/>
    </xf>
    <xf numFmtId="0" fontId="2" fillId="0" borderId="0" xfId="0" applyFont="1" applyAlignment="1">
      <alignment horizontal="right" vertical="top"/>
    </xf>
    <xf numFmtId="0" fontId="0" fillId="0" borderId="0" xfId="0" quotePrefix="1" applyAlignment="1">
      <alignment vertical="top" wrapText="1"/>
    </xf>
    <xf numFmtId="0" fontId="0" fillId="0" borderId="0" xfId="0" applyAlignment="1">
      <alignment vertical="top" wrapText="1"/>
    </xf>
    <xf numFmtId="0" fontId="5" fillId="0" borderId="0" xfId="1" applyFont="1" applyFill="1" applyBorder="1" applyAlignment="1" applyProtection="1">
      <alignment vertical="center"/>
    </xf>
    <xf numFmtId="0" fontId="10" fillId="0" borderId="0" xfId="1" applyFont="1" applyFill="1" applyBorder="1" applyAlignment="1" applyProtection="1">
      <alignment vertical="center"/>
    </xf>
    <xf numFmtId="0" fontId="5" fillId="0" borderId="3" xfId="1" applyBorder="1" applyAlignment="1" applyProtection="1">
      <alignment shrinkToFit="1"/>
    </xf>
    <xf numFmtId="0" fontId="11" fillId="0" borderId="3" xfId="0" applyFont="1" applyFill="1" applyBorder="1" applyAlignment="1">
      <alignment shrinkToFit="1"/>
    </xf>
    <xf numFmtId="0" fontId="10" fillId="0" borderId="3" xfId="1" applyFont="1" applyFill="1" applyBorder="1" applyAlignment="1" applyProtection="1">
      <alignment horizontal="left" shrinkToFit="1"/>
    </xf>
    <xf numFmtId="0" fontId="2" fillId="0" borderId="0" xfId="0" applyFont="1" applyBorder="1" applyAlignment="1">
      <alignment horizontal="center" vertical="top"/>
    </xf>
    <xf numFmtId="16" fontId="0" fillId="0" borderId="0" xfId="0" quotePrefix="1" applyNumberFormat="1" applyAlignment="1">
      <alignment horizontal="center" shrinkToFit="1"/>
    </xf>
    <xf numFmtId="0" fontId="0" fillId="13" borderId="0" xfId="0" applyFill="1"/>
    <xf numFmtId="0" fontId="0" fillId="13" borderId="61" xfId="0" applyFill="1" applyBorder="1"/>
    <xf numFmtId="0" fontId="0" fillId="13" borderId="22" xfId="0" applyFill="1" applyBorder="1"/>
    <xf numFmtId="0" fontId="3" fillId="13" borderId="62" xfId="0" applyFont="1" applyFill="1" applyBorder="1" applyAlignment="1">
      <alignment horizontal="center" vertical="top" wrapText="1"/>
    </xf>
    <xf numFmtId="0" fontId="3" fillId="13" borderId="63" xfId="0" applyFont="1" applyFill="1" applyBorder="1" applyAlignment="1">
      <alignment horizontal="center" vertical="top" wrapText="1"/>
    </xf>
    <xf numFmtId="0" fontId="0" fillId="14" borderId="0" xfId="0" applyFill="1"/>
    <xf numFmtId="0" fontId="51" fillId="14" borderId="69" xfId="4" applyFont="1" applyFill="1" applyBorder="1" applyAlignment="1">
      <alignment horizontal="left" wrapText="1"/>
    </xf>
    <xf numFmtId="0" fontId="1" fillId="14" borderId="7" xfId="0" applyFont="1" applyFill="1" applyBorder="1" applyAlignment="1">
      <alignment horizontal="center" vertical="center" textRotation="180"/>
    </xf>
    <xf numFmtId="0" fontId="1" fillId="14" borderId="62" xfId="0" applyFont="1" applyFill="1" applyBorder="1" applyAlignment="1">
      <alignment horizontal="center" vertical="center" textRotation="180"/>
    </xf>
    <xf numFmtId="0" fontId="51" fillId="13" borderId="70" xfId="4" applyFont="1" applyFill="1" applyBorder="1" applyAlignment="1">
      <alignment horizontal="center" vertical="top" wrapText="1"/>
    </xf>
    <xf numFmtId="0" fontId="51" fillId="13" borderId="70" xfId="4" applyFont="1" applyFill="1" applyBorder="1" applyAlignment="1">
      <alignment horizontal="left" vertical="top" wrapText="1"/>
    </xf>
    <xf numFmtId="0" fontId="52" fillId="13" borderId="71" xfId="4" applyFont="1" applyFill="1" applyBorder="1" applyAlignment="1">
      <alignment horizontal="center" vertical="top" wrapText="1"/>
    </xf>
    <xf numFmtId="0" fontId="51" fillId="13" borderId="72" xfId="4" applyFont="1" applyFill="1" applyBorder="1" applyAlignment="1">
      <alignment horizontal="center" vertical="top" wrapText="1"/>
    </xf>
    <xf numFmtId="0" fontId="52" fillId="13" borderId="73" xfId="4" applyFont="1" applyFill="1" applyBorder="1" applyAlignment="1">
      <alignment horizontal="center" vertical="top" wrapText="1"/>
    </xf>
    <xf numFmtId="0" fontId="51" fillId="13" borderId="72" xfId="4" applyFont="1" applyFill="1" applyBorder="1" applyAlignment="1">
      <alignment horizontal="left" vertical="top" wrapText="1"/>
    </xf>
    <xf numFmtId="0" fontId="5" fillId="13" borderId="7" xfId="1" applyFont="1" applyFill="1" applyBorder="1" applyAlignment="1" applyProtection="1">
      <alignment horizontal="center" vertical="top" wrapText="1"/>
    </xf>
    <xf numFmtId="0" fontId="2" fillId="13" borderId="7" xfId="0" applyFont="1" applyFill="1" applyBorder="1" applyAlignment="1">
      <alignment horizontal="center" vertical="top" wrapText="1"/>
    </xf>
    <xf numFmtId="0" fontId="2" fillId="13" borderId="14" xfId="0" applyFont="1" applyFill="1" applyBorder="1" applyAlignment="1">
      <alignment horizontal="center" vertical="top"/>
    </xf>
    <xf numFmtId="0" fontId="2" fillId="13" borderId="14" xfId="0" applyFont="1" applyFill="1" applyBorder="1" applyAlignment="1">
      <alignment horizontal="left" vertical="top" wrapText="1"/>
    </xf>
    <xf numFmtId="0" fontId="5" fillId="13" borderId="21" xfId="1" applyFont="1" applyFill="1" applyBorder="1" applyAlignment="1" applyProtection="1">
      <alignment horizontal="center" vertical="top" wrapText="1"/>
    </xf>
    <xf numFmtId="0" fontId="2" fillId="13" borderId="21" xfId="0" applyFont="1" applyFill="1" applyBorder="1" applyAlignment="1">
      <alignment horizontal="center" vertical="top" wrapText="1"/>
    </xf>
    <xf numFmtId="0" fontId="2" fillId="13" borderId="22" xfId="0" applyFont="1" applyFill="1" applyBorder="1" applyAlignment="1">
      <alignment horizontal="center" vertical="top"/>
    </xf>
    <xf numFmtId="0" fontId="2" fillId="13" borderId="22" xfId="0" applyFont="1" applyFill="1" applyBorder="1" applyAlignment="1">
      <alignment horizontal="left" vertical="top" wrapText="1"/>
    </xf>
    <xf numFmtId="0" fontId="0" fillId="13" borderId="0" xfId="0" applyFill="1" applyAlignment="1">
      <alignment horizontal="right"/>
    </xf>
    <xf numFmtId="0" fontId="49" fillId="13" borderId="0" xfId="0" applyFont="1" applyFill="1"/>
    <xf numFmtId="0" fontId="0" fillId="13" borderId="17" xfId="0" applyFill="1" applyBorder="1"/>
    <xf numFmtId="0" fontId="0" fillId="13" borderId="12" xfId="0" applyFill="1" applyBorder="1"/>
    <xf numFmtId="0" fontId="0" fillId="13" borderId="18" xfId="0" applyFill="1" applyBorder="1"/>
    <xf numFmtId="0" fontId="0" fillId="13" borderId="19" xfId="0" applyFill="1" applyBorder="1"/>
    <xf numFmtId="0" fontId="0" fillId="13" borderId="0" xfId="0" applyFill="1" applyBorder="1"/>
    <xf numFmtId="0" fontId="0" fillId="13" borderId="20" xfId="0" applyFill="1" applyBorder="1"/>
    <xf numFmtId="0" fontId="0" fillId="13" borderId="21" xfId="0" applyFill="1" applyBorder="1"/>
    <xf numFmtId="0" fontId="0" fillId="13" borderId="0" xfId="0" applyFill="1" applyAlignment="1">
      <alignment horizontal="left"/>
    </xf>
    <xf numFmtId="0" fontId="50" fillId="13" borderId="0" xfId="0" applyFont="1" applyFill="1" applyAlignment="1">
      <alignment horizontal="left"/>
    </xf>
    <xf numFmtId="0" fontId="50" fillId="13" borderId="0" xfId="0" applyFont="1" applyFill="1"/>
    <xf numFmtId="0" fontId="2" fillId="13" borderId="0" xfId="0" applyFont="1" applyFill="1"/>
    <xf numFmtId="0" fontId="51" fillId="13" borderId="0" xfId="0" applyFont="1" applyFill="1"/>
    <xf numFmtId="0" fontId="0" fillId="15" borderId="62" xfId="0" applyFill="1" applyBorder="1" applyAlignment="1">
      <alignment horizontal="center"/>
    </xf>
    <xf numFmtId="0" fontId="0" fillId="15" borderId="63" xfId="0" applyFill="1" applyBorder="1" applyAlignment="1">
      <alignment horizontal="center"/>
    </xf>
    <xf numFmtId="0" fontId="1" fillId="13" borderId="0" xfId="0" applyFont="1" applyFill="1" applyAlignment="1">
      <alignment horizontal="center"/>
    </xf>
    <xf numFmtId="0" fontId="1" fillId="13" borderId="0" xfId="0" applyFont="1" applyFill="1" applyAlignment="1">
      <alignment horizontal="right"/>
    </xf>
    <xf numFmtId="0" fontId="1" fillId="13" borderId="0" xfId="0" applyFont="1" applyFill="1"/>
    <xf numFmtId="0" fontId="5" fillId="0" borderId="3" xfId="1" applyFont="1" applyFill="1" applyBorder="1" applyAlignment="1" applyProtection="1">
      <alignment shrinkToFit="1"/>
    </xf>
    <xf numFmtId="0" fontId="3" fillId="0" borderId="1" xfId="0" applyFont="1" applyBorder="1" applyAlignment="1">
      <alignment shrinkToFit="1"/>
    </xf>
    <xf numFmtId="0" fontId="5" fillId="0" borderId="3" xfId="1" applyFont="1" applyFill="1" applyBorder="1" applyAlignment="1" applyProtection="1">
      <alignment horizontal="left"/>
    </xf>
    <xf numFmtId="0" fontId="2" fillId="0" borderId="1" xfId="0" applyFont="1" applyFill="1" applyBorder="1" applyAlignment="1">
      <alignment horizontal="left"/>
    </xf>
    <xf numFmtId="0" fontId="2" fillId="0" borderId="3" xfId="0" applyFont="1" applyFill="1" applyBorder="1" applyAlignment="1">
      <alignment horizontal="left"/>
    </xf>
    <xf numFmtId="0" fontId="36" fillId="0" borderId="1" xfId="0" applyFont="1" applyBorder="1" applyAlignment="1">
      <alignment horizontal="center"/>
    </xf>
    <xf numFmtId="0" fontId="1" fillId="2" borderId="0" xfId="0" applyFont="1" applyFill="1" applyAlignment="1" applyProtection="1">
      <alignment horizontal="center"/>
      <protection locked="0"/>
    </xf>
    <xf numFmtId="0" fontId="0" fillId="0" borderId="0" xfId="0" applyFill="1" applyBorder="1" applyAlignment="1" applyProtection="1">
      <alignment horizontal="center"/>
      <protection locked="0"/>
    </xf>
    <xf numFmtId="0" fontId="0" fillId="2" borderId="28" xfId="0" applyFill="1" applyBorder="1" applyAlignment="1" applyProtection="1">
      <alignment horizontal="left" vertical="top" shrinkToFit="1"/>
      <protection locked="0"/>
    </xf>
    <xf numFmtId="0" fontId="43" fillId="2" borderId="23" xfId="0" applyFont="1" applyFill="1" applyBorder="1" applyAlignment="1">
      <alignment horizontal="center" vertical="center"/>
    </xf>
    <xf numFmtId="0" fontId="43" fillId="2" borderId="24" xfId="0" applyFont="1" applyFill="1" applyBorder="1" applyAlignment="1">
      <alignment horizontal="center" vertical="center"/>
    </xf>
    <xf numFmtId="0" fontId="43" fillId="2" borderId="25" xfId="0" applyFont="1" applyFill="1" applyBorder="1" applyAlignment="1">
      <alignment horizontal="center" vertical="center"/>
    </xf>
    <xf numFmtId="0" fontId="42" fillId="2" borderId="0" xfId="0" applyFont="1" applyFill="1" applyAlignment="1">
      <alignment horizontal="center"/>
    </xf>
    <xf numFmtId="0" fontId="0" fillId="2" borderId="0" xfId="0" applyFill="1" applyAlignment="1">
      <alignment horizontal="center" vertical="center" wrapText="1"/>
    </xf>
    <xf numFmtId="0" fontId="1" fillId="2" borderId="0" xfId="0" quotePrefix="1" applyFont="1" applyFill="1" applyAlignment="1" applyProtection="1">
      <alignment horizontal="center" vertical="top" wrapText="1"/>
      <protection locked="0"/>
    </xf>
    <xf numFmtId="0" fontId="1" fillId="2" borderId="0" xfId="0" applyFont="1" applyFill="1" applyAlignment="1" applyProtection="1">
      <alignment horizontal="center" vertical="top" wrapText="1"/>
      <protection locked="0"/>
    </xf>
    <xf numFmtId="0" fontId="0" fillId="11" borderId="4" xfId="0" applyFill="1" applyBorder="1" applyAlignment="1" applyProtection="1">
      <alignment horizontal="left"/>
      <protection locked="0"/>
    </xf>
    <xf numFmtId="0" fontId="0" fillId="11" borderId="14" xfId="0" applyFill="1" applyBorder="1" applyAlignment="1" applyProtection="1">
      <alignment horizontal="left"/>
      <protection locked="0"/>
    </xf>
    <xf numFmtId="0" fontId="0" fillId="0" borderId="67" xfId="0" applyFill="1" applyBorder="1" applyAlignment="1" applyProtection="1">
      <alignment horizontal="center"/>
      <protection locked="0"/>
    </xf>
    <xf numFmtId="0" fontId="0" fillId="0" borderId="47" xfId="0" applyFill="1" applyBorder="1" applyAlignment="1" applyProtection="1">
      <alignment horizontal="center"/>
      <protection locked="0"/>
    </xf>
    <xf numFmtId="0" fontId="2" fillId="2" borderId="47" xfId="0" applyFont="1" applyFill="1" applyBorder="1" applyAlignment="1" applyProtection="1">
      <alignment horizontal="center"/>
      <protection locked="0"/>
    </xf>
    <xf numFmtId="0" fontId="2" fillId="2" borderId="68" xfId="0" applyFont="1" applyFill="1" applyBorder="1" applyAlignment="1" applyProtection="1">
      <alignment horizontal="center"/>
      <protection locked="0"/>
    </xf>
    <xf numFmtId="0" fontId="0" fillId="10" borderId="49" xfId="0" applyFill="1" applyBorder="1" applyAlignment="1" applyProtection="1">
      <alignment horizontal="center" vertical="top" wrapText="1"/>
    </xf>
    <xf numFmtId="0" fontId="0" fillId="10" borderId="47" xfId="0" applyFill="1" applyBorder="1" applyAlignment="1" applyProtection="1">
      <alignment horizontal="center" vertical="top" wrapText="1"/>
    </xf>
    <xf numFmtId="0" fontId="0" fillId="10" borderId="47" xfId="0" applyFill="1" applyBorder="1" applyAlignment="1" applyProtection="1">
      <alignment horizontal="center"/>
    </xf>
    <xf numFmtId="0" fontId="2" fillId="10" borderId="47" xfId="0" applyNumberFormat="1" applyFont="1" applyFill="1" applyBorder="1" applyAlignment="1" applyProtection="1">
      <alignment horizontal="center" vertical="top" wrapText="1"/>
    </xf>
    <xf numFmtId="0" fontId="0" fillId="10" borderId="48" xfId="0" applyFill="1" applyBorder="1" applyAlignment="1" applyProtection="1">
      <alignment horizontal="center" vertical="top" wrapText="1"/>
    </xf>
    <xf numFmtId="0" fontId="0" fillId="0" borderId="66" xfId="0" applyFill="1" applyBorder="1" applyAlignment="1" applyProtection="1">
      <alignment horizontal="center"/>
      <protection locked="0"/>
    </xf>
    <xf numFmtId="0" fontId="0" fillId="0" borderId="29" xfId="0"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56" xfId="0" applyFont="1" applyFill="1" applyBorder="1" applyAlignment="1" applyProtection="1">
      <alignment horizontal="center"/>
      <protection locked="0"/>
    </xf>
    <xf numFmtId="0" fontId="0" fillId="10" borderId="43" xfId="0" applyFill="1" applyBorder="1" applyAlignment="1" applyProtection="1">
      <alignment horizontal="center" vertical="top" wrapText="1"/>
    </xf>
    <xf numFmtId="0" fontId="0" fillId="10" borderId="29" xfId="0" applyFill="1" applyBorder="1" applyAlignment="1" applyProtection="1">
      <alignment horizontal="center" vertical="top" wrapText="1"/>
    </xf>
    <xf numFmtId="0" fontId="0" fillId="10" borderId="29" xfId="0" applyFill="1" applyBorder="1" applyAlignment="1" applyProtection="1">
      <alignment horizontal="center"/>
    </xf>
    <xf numFmtId="0" fontId="2" fillId="10" borderId="29" xfId="0" applyNumberFormat="1" applyFont="1" applyFill="1" applyBorder="1" applyAlignment="1" applyProtection="1">
      <alignment horizontal="center" vertical="top" wrapText="1"/>
    </xf>
    <xf numFmtId="0" fontId="0" fillId="10" borderId="42" xfId="0" applyFill="1" applyBorder="1" applyAlignment="1" applyProtection="1">
      <alignment horizontal="center" vertical="top" wrapText="1"/>
    </xf>
    <xf numFmtId="0" fontId="2" fillId="10" borderId="37" xfId="0" applyNumberFormat="1" applyFont="1" applyFill="1" applyBorder="1" applyAlignment="1" applyProtection="1">
      <alignment horizontal="center" vertical="top" wrapText="1"/>
    </xf>
    <xf numFmtId="0" fontId="0" fillId="2" borderId="0" xfId="0" applyFill="1" applyAlignment="1" applyProtection="1">
      <alignment horizontal="center"/>
      <protection locked="0"/>
    </xf>
    <xf numFmtId="0" fontId="0" fillId="0" borderId="64" xfId="0" applyFill="1" applyBorder="1" applyAlignment="1" applyProtection="1">
      <alignment horizontal="center"/>
      <protection locked="0"/>
    </xf>
    <xf numFmtId="0" fontId="0" fillId="0" borderId="37" xfId="0"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2" borderId="65" xfId="0" applyFont="1" applyFill="1" applyBorder="1" applyAlignment="1" applyProtection="1">
      <alignment horizontal="center"/>
      <protection locked="0"/>
    </xf>
    <xf numFmtId="0" fontId="0" fillId="10" borderId="39" xfId="0" applyFill="1" applyBorder="1" applyAlignment="1" applyProtection="1">
      <alignment horizontal="center" vertical="top" wrapText="1"/>
    </xf>
    <xf numFmtId="0" fontId="0" fillId="10" borderId="37" xfId="0" applyFill="1" applyBorder="1" applyAlignment="1" applyProtection="1">
      <alignment horizontal="center" vertical="top" wrapText="1"/>
    </xf>
    <xf numFmtId="0" fontId="0" fillId="10" borderId="37" xfId="0" applyFill="1" applyBorder="1" applyAlignment="1" applyProtection="1">
      <alignment horizontal="center"/>
    </xf>
    <xf numFmtId="0" fontId="0" fillId="10" borderId="38" xfId="0" applyFill="1" applyBorder="1" applyAlignment="1" applyProtection="1">
      <alignment horizontal="center" vertical="top" wrapText="1"/>
    </xf>
    <xf numFmtId="0" fontId="1" fillId="2" borderId="0" xfId="0" applyFont="1" applyFill="1" applyAlignment="1" applyProtection="1">
      <alignment horizontal="center" wrapText="1"/>
      <protection locked="0"/>
    </xf>
    <xf numFmtId="0" fontId="2" fillId="2" borderId="0" xfId="0" applyFont="1" applyFill="1" applyAlignment="1" applyProtection="1">
      <alignment horizontal="left" vertical="top" wrapText="1"/>
      <protection locked="0"/>
    </xf>
    <xf numFmtId="0" fontId="1" fillId="2" borderId="0" xfId="0" applyFont="1" applyFill="1" applyAlignment="1" applyProtection="1">
      <alignment horizontal="center" vertical="top" wrapText="1"/>
    </xf>
    <xf numFmtId="0" fontId="1" fillId="2" borderId="0" xfId="0" applyFont="1" applyFill="1" applyBorder="1" applyAlignment="1" applyProtection="1">
      <alignment horizontal="center" wrapText="1"/>
      <protection locked="0"/>
    </xf>
    <xf numFmtId="0" fontId="1" fillId="2" borderId="0" xfId="0" applyFont="1" applyFill="1" applyAlignment="1" applyProtection="1">
      <alignment horizontal="center"/>
      <protection locked="0"/>
    </xf>
  </cellXfs>
  <cellStyles count="5">
    <cellStyle name="Hyperlink" xfId="1" builtinId="8"/>
    <cellStyle name="Normal" xfId="0" builtinId="0"/>
    <cellStyle name="Normal 2" xfId="2"/>
    <cellStyle name="Normal 3" xfId="3"/>
    <cellStyle name="Normal 4" xfId="4"/>
  </cellStyles>
  <dxfs count="0"/>
  <tableStyles count="0" defaultTableStyle="TableStyleMedium9"/>
</styleSheet>
</file>

<file path=xl/_rels/workbook.xml.rels><?xml version="1.0" encoding="UTF-8" standalone="yes"?>
<Relationships xmlns="http://schemas.openxmlformats.org/package/2006/relationships"><Relationship Id="rId31" Type="http://schemas.openxmlformats.org/officeDocument/2006/relationships/styles" Target="styles.xml"/><Relationship Id="rId7" Type="http://schemas.openxmlformats.org/officeDocument/2006/relationships/worksheet" Target="worksheets/sheet7.xml"/><Relationship Id="rId1" Type="http://schemas.openxmlformats.org/officeDocument/2006/relationships/worksheet" Target="worksheets/sheet1.xml"/><Relationship Id="rId24" Type="http://schemas.openxmlformats.org/officeDocument/2006/relationships/worksheet" Target="worksheets/sheet24.xml"/><Relationship Id="rId25" Type="http://schemas.openxmlformats.org/officeDocument/2006/relationships/worksheet" Target="worksheets/sheet25.xml"/><Relationship Id="rId8" Type="http://schemas.openxmlformats.org/officeDocument/2006/relationships/worksheet" Target="worksheets/sheet8.xml"/><Relationship Id="rId13" Type="http://schemas.openxmlformats.org/officeDocument/2006/relationships/worksheet" Target="worksheets/sheet13.xml"/><Relationship Id="rId10" Type="http://schemas.openxmlformats.org/officeDocument/2006/relationships/worksheet" Target="worksheets/sheet10.xml"/><Relationship Id="rId32" Type="http://schemas.openxmlformats.org/officeDocument/2006/relationships/sharedStrings" Target="sharedStrings.xml"/><Relationship Id="rId12" Type="http://schemas.openxmlformats.org/officeDocument/2006/relationships/worksheet" Target="worksheets/sheet12.xml"/><Relationship Id="rId17" Type="http://schemas.openxmlformats.org/officeDocument/2006/relationships/worksheet" Target="worksheets/sheet17.xml"/><Relationship Id="rId9" Type="http://schemas.openxmlformats.org/officeDocument/2006/relationships/worksheet" Target="worksheets/sheet9.xml"/><Relationship Id="rId18" Type="http://schemas.openxmlformats.org/officeDocument/2006/relationships/worksheet" Target="worksheets/sheet18.xml"/><Relationship Id="rId3" Type="http://schemas.openxmlformats.org/officeDocument/2006/relationships/worksheet" Target="worksheets/sheet3.xml"/><Relationship Id="rId27" Type="http://schemas.openxmlformats.org/officeDocument/2006/relationships/worksheet" Target="worksheets/sheet27.xml"/><Relationship Id="rId14" Type="http://schemas.openxmlformats.org/officeDocument/2006/relationships/worksheet" Target="worksheets/sheet14.xml"/><Relationship Id="rId23" Type="http://schemas.openxmlformats.org/officeDocument/2006/relationships/worksheet" Target="worksheets/sheet23.xml"/><Relationship Id="rId4" Type="http://schemas.openxmlformats.org/officeDocument/2006/relationships/worksheet" Target="worksheets/sheet4.xml"/><Relationship Id="rId28" Type="http://schemas.openxmlformats.org/officeDocument/2006/relationships/externalLink" Target="externalLinks/externalLink1.xml"/><Relationship Id="rId26" Type="http://schemas.openxmlformats.org/officeDocument/2006/relationships/worksheet" Target="worksheets/sheet26.xml"/><Relationship Id="rId30" Type="http://schemas.openxmlformats.org/officeDocument/2006/relationships/theme" Target="theme/theme1.xml"/><Relationship Id="rId11" Type="http://schemas.openxmlformats.org/officeDocument/2006/relationships/worksheet" Target="worksheets/sheet11.xml"/><Relationship Id="rId29" Type="http://schemas.openxmlformats.org/officeDocument/2006/relationships/externalLink" Target="externalLinks/externalLink2.xml"/><Relationship Id="rId6" Type="http://schemas.openxmlformats.org/officeDocument/2006/relationships/worksheet" Target="worksheets/sheet6.xml"/><Relationship Id="rId16" Type="http://schemas.openxmlformats.org/officeDocument/2006/relationships/worksheet" Target="worksheets/sheet16.xml"/><Relationship Id="rId3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19" Type="http://schemas.openxmlformats.org/officeDocument/2006/relationships/worksheet" Target="worksheets/sheet19.xml"/><Relationship Id="rId20" Type="http://schemas.openxmlformats.org/officeDocument/2006/relationships/worksheet" Target="worksheets/sheet20.xml"/><Relationship Id="rId22" Type="http://schemas.openxmlformats.org/officeDocument/2006/relationships/worksheet" Target="worksheets/sheet22.xml"/><Relationship Id="rId21" Type="http://schemas.openxmlformats.org/officeDocument/2006/relationships/worksheet" Target="worksheets/sheet2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3</xdr:col>
      <xdr:colOff>630555</xdr:colOff>
      <xdr:row>99</xdr:row>
      <xdr:rowOff>76200</xdr:rowOff>
    </xdr:from>
    <xdr:to>
      <xdr:col>8</xdr:col>
      <xdr:colOff>319794</xdr:colOff>
      <xdr:row>102</xdr:row>
      <xdr:rowOff>28575</xdr:rowOff>
    </xdr:to>
    <xdr:sp macro="" textlink="">
      <xdr:nvSpPr>
        <xdr:cNvPr id="2" name="textruta 1"/>
        <xdr:cNvSpPr txBox="1"/>
      </xdr:nvSpPr>
      <xdr:spPr>
        <a:xfrm>
          <a:off x="1314450" y="15106650"/>
          <a:ext cx="2743200"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sv-SE" sz="1100"/>
            <a:t>Exotic, Lightsabers, Advanced Melee Weapons, Simple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Saga%20XP%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PG/Star%20Wars%20Saga%20Edition/The%20Dawn%20of%20Defiance%20Campaign/Templat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XP Calculator"/>
      <sheetName val="Sheet2"/>
    </sheetNames>
    <sheetDataSet>
      <sheetData sheetId="0"/>
      <sheetData sheetId="1">
        <row r="1">
          <cell r="A1" t="str">
            <v>Challenge Level</v>
          </cell>
          <cell r="B1" t="str">
            <v>XP Award</v>
          </cell>
        </row>
        <row r="2">
          <cell r="A2">
            <v>0</v>
          </cell>
          <cell r="B2">
            <v>0</v>
          </cell>
        </row>
        <row r="3">
          <cell r="A3">
            <v>1</v>
          </cell>
          <cell r="B3">
            <v>200</v>
          </cell>
        </row>
        <row r="4">
          <cell r="A4">
            <v>2</v>
          </cell>
          <cell r="B4">
            <v>400</v>
          </cell>
        </row>
        <row r="5">
          <cell r="A5">
            <v>3</v>
          </cell>
          <cell r="B5">
            <v>600</v>
          </cell>
        </row>
        <row r="6">
          <cell r="A6">
            <v>4</v>
          </cell>
          <cell r="B6">
            <v>800</v>
          </cell>
        </row>
        <row r="7">
          <cell r="A7">
            <v>5</v>
          </cell>
          <cell r="B7">
            <v>1000</v>
          </cell>
        </row>
        <row r="8">
          <cell r="A8">
            <v>6</v>
          </cell>
          <cell r="B8">
            <v>1200</v>
          </cell>
        </row>
        <row r="9">
          <cell r="A9">
            <v>7</v>
          </cell>
          <cell r="B9">
            <v>1400</v>
          </cell>
        </row>
        <row r="10">
          <cell r="A10">
            <v>8</v>
          </cell>
          <cell r="B10">
            <v>1600</v>
          </cell>
        </row>
        <row r="11">
          <cell r="A11">
            <v>9</v>
          </cell>
          <cell r="B11">
            <v>1800</v>
          </cell>
        </row>
        <row r="12">
          <cell r="A12">
            <v>10</v>
          </cell>
          <cell r="B12">
            <v>2000</v>
          </cell>
        </row>
        <row r="13">
          <cell r="A13">
            <v>11</v>
          </cell>
          <cell r="B13">
            <v>2200</v>
          </cell>
        </row>
        <row r="14">
          <cell r="A14">
            <v>12</v>
          </cell>
          <cell r="B14">
            <v>2400</v>
          </cell>
        </row>
        <row r="15">
          <cell r="A15">
            <v>13</v>
          </cell>
          <cell r="B15">
            <v>2600</v>
          </cell>
        </row>
        <row r="16">
          <cell r="A16">
            <v>14</v>
          </cell>
          <cell r="B16">
            <v>2800</v>
          </cell>
        </row>
        <row r="17">
          <cell r="A17">
            <v>15</v>
          </cell>
          <cell r="B17">
            <v>3000</v>
          </cell>
        </row>
        <row r="18">
          <cell r="A18">
            <v>16</v>
          </cell>
          <cell r="B18">
            <v>3200</v>
          </cell>
        </row>
        <row r="19">
          <cell r="A19">
            <v>17</v>
          </cell>
          <cell r="B19">
            <v>3400</v>
          </cell>
        </row>
        <row r="20">
          <cell r="A20">
            <v>18</v>
          </cell>
          <cell r="B20">
            <v>3600</v>
          </cell>
        </row>
        <row r="21">
          <cell r="A21">
            <v>19</v>
          </cell>
          <cell r="B21">
            <v>3800</v>
          </cell>
        </row>
        <row r="22">
          <cell r="A22">
            <v>20</v>
          </cell>
          <cell r="B22">
            <v>4000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L Calculator"/>
      <sheetName val="DoD1"/>
    </sheetNames>
    <sheetDataSet>
      <sheetData sheetId="0">
        <row r="29">
          <cell r="B29">
            <v>0</v>
          </cell>
        </row>
        <row r="30">
          <cell r="B30">
            <v>1</v>
          </cell>
        </row>
        <row r="31">
          <cell r="B31">
            <v>2</v>
          </cell>
        </row>
        <row r="32">
          <cell r="B32">
            <v>3</v>
          </cell>
        </row>
        <row r="33">
          <cell r="B33">
            <v>4</v>
          </cell>
        </row>
        <row r="34">
          <cell r="B34">
            <v>5</v>
          </cell>
        </row>
        <row r="35">
          <cell r="B35">
            <v>6</v>
          </cell>
        </row>
        <row r="36">
          <cell r="B36">
            <v>7</v>
          </cell>
        </row>
        <row r="37">
          <cell r="B37">
            <v>8</v>
          </cell>
        </row>
        <row r="38">
          <cell r="B38">
            <v>9</v>
          </cell>
        </row>
        <row r="39">
          <cell r="B39">
            <v>10</v>
          </cell>
        </row>
        <row r="40">
          <cell r="B40">
            <v>11</v>
          </cell>
        </row>
        <row r="41">
          <cell r="B41">
            <v>12</v>
          </cell>
        </row>
        <row r="42">
          <cell r="B42">
            <v>13</v>
          </cell>
        </row>
        <row r="43">
          <cell r="B43">
            <v>14</v>
          </cell>
        </row>
        <row r="44">
          <cell r="B44">
            <v>15</v>
          </cell>
        </row>
        <row r="45">
          <cell r="B45">
            <v>16</v>
          </cell>
        </row>
        <row r="46">
          <cell r="B46">
            <v>17</v>
          </cell>
        </row>
        <row r="47">
          <cell r="B47">
            <v>18</v>
          </cell>
        </row>
        <row r="48">
          <cell r="B48">
            <v>19</v>
          </cell>
        </row>
        <row r="49">
          <cell r="B49">
            <v>20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forums.gleemax.com/showthread.php?t=1102545" TargetMode="External"/><Relationship Id="rId1" Type="http://schemas.openxmlformats.org/officeDocument/2006/relationships/hyperlink" Target="mailto:sthelen@nycap.rr.com" TargetMode="External"/></Relationships>
</file>

<file path=xl/worksheets/_rels/sheet10.xml.rels><?xml version="1.0" encoding="UTF-8" standalone="yes"?>
<Relationships xmlns="http://schemas.openxmlformats.org/package/2006/relationships"><Relationship Id="rId35" Type="http://schemas.openxmlformats.org/officeDocument/2006/relationships/hyperlink" Target="http://starwars.wikia.com/wiki/Synthetic_lightsaber_crystal" TargetMode="External"/><Relationship Id="rId31" Type="http://schemas.openxmlformats.org/officeDocument/2006/relationships/hyperlink" Target="http://starwars.wikia.com/wiki/Sigil_(crystal)" TargetMode="External"/><Relationship Id="rId34" Type="http://schemas.openxmlformats.org/officeDocument/2006/relationships/hyperlink" Target="http://starwars.wikia.com/wiki/Sigil_(crystal)" TargetMode="External"/><Relationship Id="rId39" Type="http://schemas.openxmlformats.org/officeDocument/2006/relationships/hyperlink" Target="http://starwars.wikia.com/wiki/Nextor" TargetMode="External"/><Relationship Id="rId40" Type="http://schemas.openxmlformats.org/officeDocument/2006/relationships/hyperlink" Target="http://starwars.wikia.com/wiki/Upari" TargetMode="External"/><Relationship Id="rId7" Type="http://schemas.openxmlformats.org/officeDocument/2006/relationships/hyperlink" Target="http://starwars.wikia.com/wiki/Corusca_gem" TargetMode="External"/><Relationship Id="rId36" Type="http://schemas.openxmlformats.org/officeDocument/2006/relationships/hyperlink" Target="http://starwars.wikia.com/wiki/Damind" TargetMode="External"/><Relationship Id="rId43" Type="http://schemas.openxmlformats.org/officeDocument/2006/relationships/vmlDrawing" Target="../drawings/vmlDrawing8.vml"/><Relationship Id="rId1" Type="http://schemas.openxmlformats.org/officeDocument/2006/relationships/hyperlink" Target="http://starwars.wikia.com/wiki/Bondar" TargetMode="External"/><Relationship Id="rId24" Type="http://schemas.openxmlformats.org/officeDocument/2006/relationships/hyperlink" Target="http://starwars.wikia.com/wiki/Opila" TargetMode="External"/><Relationship Id="rId25" Type="http://schemas.openxmlformats.org/officeDocument/2006/relationships/hyperlink" Target="http://starwars.wikia.com/wiki/Opila" TargetMode="External"/><Relationship Id="rId8" Type="http://schemas.openxmlformats.org/officeDocument/2006/relationships/hyperlink" Target="http://starwars.wikia.com/wiki/Dantooine_crystal" TargetMode="External"/><Relationship Id="rId13" Type="http://schemas.openxmlformats.org/officeDocument/2006/relationships/hyperlink" Target="http://starwars.wikia.com/wiki/Hurrikaine_crystal" TargetMode="External"/><Relationship Id="rId10" Type="http://schemas.openxmlformats.org/officeDocument/2006/relationships/hyperlink" Target="http://starwars.wikia.com/wiki/Dragite_crystal" TargetMode="External"/><Relationship Id="rId32" Type="http://schemas.openxmlformats.org/officeDocument/2006/relationships/hyperlink" Target="http://starwars.wikia.com/wiki/Sigil_(crystal)" TargetMode="External"/><Relationship Id="rId37" Type="http://schemas.openxmlformats.org/officeDocument/2006/relationships/hyperlink" Target="http://starwars.wikia.com/wiki/Eralam" TargetMode="External"/><Relationship Id="rId12" Type="http://schemas.openxmlformats.org/officeDocument/2006/relationships/hyperlink" Target="http://starwars.wikia.com/wiki/Heart_of_the_Guardian" TargetMode="External"/><Relationship Id="rId17" Type="http://schemas.openxmlformats.org/officeDocument/2006/relationships/hyperlink" Target="http://starwars.wikia.com/wiki/Kaiburr_crystal" TargetMode="External"/><Relationship Id="rId9" Type="http://schemas.openxmlformats.org/officeDocument/2006/relationships/hyperlink" Target="http://starwars.wikia.com/wiki/Durindfire_(crystal)" TargetMode="External"/><Relationship Id="rId18" Type="http://schemas.openxmlformats.org/officeDocument/2006/relationships/hyperlink" Target="http://starwars.wikia.com/wiki/Kasha" TargetMode="External"/><Relationship Id="rId3" Type="http://schemas.openxmlformats.org/officeDocument/2006/relationships/hyperlink" Target="http://starwars.wikia.com/wiki/Ankarres_Sapphire" TargetMode="External"/><Relationship Id="rId27" Type="http://schemas.openxmlformats.org/officeDocument/2006/relationships/hyperlink" Target="http://starwars.wikia.com/wiki/Phond" TargetMode="External"/><Relationship Id="rId14" Type="http://schemas.openxmlformats.org/officeDocument/2006/relationships/hyperlink" Target="http://starwars.wikia.com/wiki/Ilum_crystal" TargetMode="External"/><Relationship Id="rId23" Type="http://schemas.openxmlformats.org/officeDocument/2006/relationships/hyperlink" Target="http://starwars.wikia.com/wiki/Adegan_crystal" TargetMode="External"/><Relationship Id="rId4" Type="http://schemas.openxmlformats.org/officeDocument/2006/relationships/hyperlink" Target="http://starwars.wikia.com/wiki/Barab_ore" TargetMode="External"/><Relationship Id="rId28" Type="http://schemas.openxmlformats.org/officeDocument/2006/relationships/hyperlink" Target="http://starwars.wikia.com/wiki/Adegan_crystal" TargetMode="External"/><Relationship Id="rId26" Type="http://schemas.openxmlformats.org/officeDocument/2006/relationships/hyperlink" Target="http://starwars.wikia.com/wiki/Phond" TargetMode="External"/><Relationship Id="rId30" Type="http://schemas.openxmlformats.org/officeDocument/2006/relationships/hyperlink" Target="http://starwars.wikia.com/wiki/Rubat" TargetMode="External"/><Relationship Id="rId11" Type="http://schemas.openxmlformats.org/officeDocument/2006/relationships/hyperlink" Target="http://starwars.wikia.com/wiki/Firkrann" TargetMode="External"/><Relationship Id="rId42" Type="http://schemas.openxmlformats.org/officeDocument/2006/relationships/hyperlink" Target="http://starwars.wikia.com/wiki/Sapith" TargetMode="External"/><Relationship Id="rId29" Type="http://schemas.openxmlformats.org/officeDocument/2006/relationships/hyperlink" Target="http://starwars.wikia.com/wiki/Rubat" TargetMode="External"/><Relationship Id="rId6" Type="http://schemas.openxmlformats.org/officeDocument/2006/relationships/hyperlink" Target="http://starwars.wikia.com/wiki/Bondar" TargetMode="External"/><Relationship Id="rId16" Type="http://schemas.openxmlformats.org/officeDocument/2006/relationships/hyperlink" Target="http://starwars.wikia.com/wiki/Jenraux" TargetMode="External"/><Relationship Id="rId33" Type="http://schemas.openxmlformats.org/officeDocument/2006/relationships/hyperlink" Target="http://starwars.wikia.com/wiki/Solari" TargetMode="External"/><Relationship Id="rId41" Type="http://schemas.openxmlformats.org/officeDocument/2006/relationships/hyperlink" Target="http://starwars.wikia.com/wiki/Synthetic_lightsaber_crystal" TargetMode="External"/><Relationship Id="rId5" Type="http://schemas.openxmlformats.org/officeDocument/2006/relationships/hyperlink" Target="http://starwars.wikia.com/wiki/Compressed_energy_crystal" TargetMode="External"/><Relationship Id="rId15" Type="http://schemas.openxmlformats.org/officeDocument/2006/relationships/hyperlink" Target="http://starwars.wikia.com/wiki/Jenraux" TargetMode="External"/><Relationship Id="rId19" Type="http://schemas.openxmlformats.org/officeDocument/2006/relationships/hyperlink" Target="http://starwars.wikia.com/wiki/Adegan_crystal" TargetMode="External"/><Relationship Id="rId38" Type="http://schemas.openxmlformats.org/officeDocument/2006/relationships/hyperlink" Target="http://starwars.wikia.com/wiki/Luxum" TargetMode="External"/><Relationship Id="rId20" Type="http://schemas.openxmlformats.org/officeDocument/2006/relationships/hyperlink" Target="http://starwars.wikia.com/wiki/Krayt_dragon_pearl" TargetMode="External"/><Relationship Id="rId22" Type="http://schemas.openxmlformats.org/officeDocument/2006/relationships/hyperlink" Target="http://starwars.wikia.com/wiki/Mantle_of_the_Force" TargetMode="External"/><Relationship Id="rId21" Type="http://schemas.openxmlformats.org/officeDocument/2006/relationships/hyperlink" Target="http://starwars.wikia.com/wiki/Lambent" TargetMode="External"/><Relationship Id="rId2" Type="http://schemas.openxmlformats.org/officeDocument/2006/relationships/hyperlink" Target="http://starwars.wikia.com/wiki/Firkrann" TargetMode="External"/></Relationships>
</file>

<file path=xl/worksheets/_rels/sheet11.xml.rels><?xml version="1.0" encoding="UTF-8" standalone="yes"?>
<Relationships xmlns="http://schemas.openxmlformats.org/package/2006/relationships"><Relationship Id="rId452" Type="http://schemas.openxmlformats.org/officeDocument/2006/relationships/hyperlink" Target="http://starwars.wikia.com/wiki/Saboteur" TargetMode="External"/><Relationship Id="rId491" Type="http://schemas.openxmlformats.org/officeDocument/2006/relationships/hyperlink" Target="http://starwars.wikia.com/wiki/181st_Imperial_Fighter_Group" TargetMode="External"/><Relationship Id="rId626" Type="http://schemas.openxmlformats.org/officeDocument/2006/relationships/hyperlink" Target="http://starwars.wikia.com/wiki/Clone_trooper" TargetMode="External"/><Relationship Id="rId492" Type="http://schemas.openxmlformats.org/officeDocument/2006/relationships/hyperlink" Target="http://starwars.wikia.com/wiki/Duqua_Dar" TargetMode="External"/><Relationship Id="rId7" Type="http://schemas.openxmlformats.org/officeDocument/2006/relationships/hyperlink" Target="http://www.wizards.com/default.asp?x=starwars/article/FUpreview5" TargetMode="External"/><Relationship Id="rId102" Type="http://schemas.openxmlformats.org/officeDocument/2006/relationships/hyperlink" Target="http://starwars.wikia.com/wiki/Bothan_Spy" TargetMode="External"/><Relationship Id="rId278" Type="http://schemas.openxmlformats.org/officeDocument/2006/relationships/hyperlink" Target="http://starwars.wikia.com/wiki/Niffla" TargetMode="External"/><Relationship Id="rId119" Type="http://schemas.openxmlformats.org/officeDocument/2006/relationships/hyperlink" Target="http://starwars.wikia.com/wiki/Crix_Madine" TargetMode="External"/><Relationship Id="rId563" Type="http://schemas.openxmlformats.org/officeDocument/2006/relationships/hyperlink" Target="http://www.wizards.com/default.asp?x=starwars/article/GalaxyatWarhondo" TargetMode="External"/><Relationship Id="rId661" Type="http://schemas.openxmlformats.org/officeDocument/2006/relationships/hyperlink" Target="http://www.wizards.com/default.asp?x=starwars/article/FringeStatPack" TargetMode="External"/><Relationship Id="rId221" Type="http://schemas.openxmlformats.org/officeDocument/2006/relationships/hyperlink" Target="http://starwars.wikia.com/wiki/Kazdan_Paratus" TargetMode="External"/><Relationship Id="rId17" Type="http://schemas.openxmlformats.org/officeDocument/2006/relationships/hyperlink" Target="http://www.wizards.com/default.asp?x=starwars/article/FUpreview1" TargetMode="External"/><Relationship Id="rId225" Type="http://schemas.openxmlformats.org/officeDocument/2006/relationships/hyperlink" Target="http://starwars.wikia.com/wiki/K%27Krukh" TargetMode="External"/><Relationship Id="rId792" Type="http://schemas.openxmlformats.org/officeDocument/2006/relationships/hyperlink" Target="http://www.wizards.com/default.asp?x=starwars/article/dodcampaign" TargetMode="External"/><Relationship Id="rId71" Type="http://schemas.openxmlformats.org/officeDocument/2006/relationships/hyperlink" Target="http://starwars.wikia.com/wiki/Anj_Dahl" TargetMode="External"/><Relationship Id="rId142" Type="http://schemas.openxmlformats.org/officeDocument/2006/relationships/hyperlink" Target="http://starwars.wikia.com/wiki/Darth_Bane" TargetMode="External"/><Relationship Id="rId393" Type="http://schemas.openxmlformats.org/officeDocument/2006/relationships/hyperlink" Target="http://www.wizards.com/default.asp?x=starwars/article/sagaenhancement1" TargetMode="External"/><Relationship Id="rId445" Type="http://schemas.openxmlformats.org/officeDocument/2006/relationships/hyperlink" Target="http://starwars.wikia.com/wiki/Stormtrooper" TargetMode="External"/><Relationship Id="rId608" Type="http://schemas.openxmlformats.org/officeDocument/2006/relationships/hyperlink" Target="http://starwars.wikia.com/wiki/File:VongAdvanceAgent-Mini.jpg" TargetMode="External"/><Relationship Id="rId630" Type="http://schemas.openxmlformats.org/officeDocument/2006/relationships/hyperlink" Target="http://starwars.wikia.com/wiki/Fixer" TargetMode="External"/><Relationship Id="rId284" Type="http://schemas.openxmlformats.org/officeDocument/2006/relationships/hyperlink" Target="http://starwars.wikia.com/wiki/Obi-Wan_Kenobi" TargetMode="External"/><Relationship Id="rId696" Type="http://schemas.openxmlformats.org/officeDocument/2006/relationships/hyperlink" Target="http://starwars.wikia.com/wiki/Imperial_gunner" TargetMode="External"/><Relationship Id="rId38" Type="http://schemas.openxmlformats.org/officeDocument/2006/relationships/hyperlink" Target="http://www.wizards.com/default.asp?x=starwars/article/LOTFpreview5" TargetMode="External"/><Relationship Id="rId413" Type="http://schemas.openxmlformats.org/officeDocument/2006/relationships/hyperlink" Target="http://starwars.wikia.com/wiki/Jedi_Healer" TargetMode="External"/><Relationship Id="rId634" Type="http://schemas.openxmlformats.org/officeDocument/2006/relationships/hyperlink" Target="http://starwars.wikia.com/wiki/Galactic_Federation_of_Free_Alliances" TargetMode="External"/><Relationship Id="rId194" Type="http://schemas.openxmlformats.org/officeDocument/2006/relationships/hyperlink" Target="http://starwars.wikia.com/wiki/Jumptrooper" TargetMode="External"/><Relationship Id="rId75" Type="http://schemas.openxmlformats.org/officeDocument/2006/relationships/hyperlink" Target="http://starwars.wikia.com/wiki/ARC_Trooper" TargetMode="External"/><Relationship Id="rId442" Type="http://schemas.openxmlformats.org/officeDocument/2006/relationships/hyperlink" Target="http://starwars.wikia.com/wiki/Special_Enforcement_Officer" TargetMode="External"/><Relationship Id="rId79" Type="http://schemas.openxmlformats.org/officeDocument/2006/relationships/hyperlink" Target="http://starwars.wikia.com/wiki/Asajj_Ventress" TargetMode="External"/><Relationship Id="rId541" Type="http://schemas.openxmlformats.org/officeDocument/2006/relationships/hyperlink" Target="http://starwars.wikia.com/wiki/Security_Police" TargetMode="External"/><Relationship Id="rId98" Type="http://schemas.openxmlformats.org/officeDocument/2006/relationships/hyperlink" Target="http://starwars.wikia.com/wiki/Boba_fett" TargetMode="External"/><Relationship Id="rId157" Type="http://schemas.openxmlformats.org/officeDocument/2006/relationships/hyperlink" Target="http://starwars.wikia.com/wiki/Galen_Marek" TargetMode="External"/><Relationship Id="rId1" Type="http://schemas.openxmlformats.org/officeDocument/2006/relationships/hyperlink" Target="http://www.wizards.com/default.asp?x=starwars/article/AEPreview7" TargetMode="External"/><Relationship Id="rId273" Type="http://schemas.openxmlformats.org/officeDocument/2006/relationships/hyperlink" Target="http://starwars.wikia.com/wiki/Morlish_Veed" TargetMode="External"/><Relationship Id="rId47" Type="http://schemas.openxmlformats.org/officeDocument/2006/relationships/hyperlink" Target="http://www.wizards.com/default.asp?x=starwars/article/KOTORminispreview5" TargetMode="External"/><Relationship Id="rId770" Type="http://schemas.openxmlformats.org/officeDocument/2006/relationships/hyperlink" Target="http://www.wizards.com/default.asp?x=starwars/article/dodcampaign" TargetMode="External"/><Relationship Id="rId369" Type="http://schemas.openxmlformats.org/officeDocument/2006/relationships/hyperlink" Target="http://starwars.wikia.com/wiki/Clone_Commando" TargetMode="External"/><Relationship Id="rId595" Type="http://schemas.openxmlformats.org/officeDocument/2006/relationships/hyperlink" Target="http://starwars.wikia.com/wiki/Rebel" TargetMode="External"/><Relationship Id="rId604" Type="http://schemas.openxmlformats.org/officeDocument/2006/relationships/hyperlink" Target="http://starwars.wikia.com/wiki/Wilhuff_Tarkin" TargetMode="External"/><Relationship Id="rId391" Type="http://schemas.openxmlformats.org/officeDocument/2006/relationships/hyperlink" Target="http://starwars.wikia.com/wiki/Engineer" TargetMode="External"/><Relationship Id="rId774" Type="http://schemas.openxmlformats.org/officeDocument/2006/relationships/hyperlink" Target="http://www.wizards.com/default.asp?x=starwars/article/dodcampaign" TargetMode="External"/><Relationship Id="rId677" Type="http://schemas.openxmlformats.org/officeDocument/2006/relationships/hyperlink" Target="http://starwars.wikia.com/wiki/Peace_Brigade" TargetMode="External"/><Relationship Id="rId202" Type="http://schemas.openxmlformats.org/officeDocument/2006/relationships/hyperlink" Target="http://starwars.wikia.com/wiki/Tremayne" TargetMode="External"/><Relationship Id="rId30" Type="http://schemas.openxmlformats.org/officeDocument/2006/relationships/hyperlink" Target="http://www.wizards.com/default.asp?x=starwars/article/FUpreview6" TargetMode="External"/><Relationship Id="rId600" Type="http://schemas.openxmlformats.org/officeDocument/2006/relationships/hyperlink" Target="http://starwars.wikia.com/wiki/Mercenary" TargetMode="External"/><Relationship Id="rId656" Type="http://schemas.openxmlformats.org/officeDocument/2006/relationships/hyperlink" Target="http://www.wizards.com/default.asp?x=starwars/article/iridonian" TargetMode="External"/><Relationship Id="rId172" Type="http://schemas.openxmlformats.org/officeDocument/2006/relationships/hyperlink" Target="http://starwars.wikia.com/wiki/ExplorCorps" TargetMode="External"/><Relationship Id="rId678" Type="http://schemas.openxmlformats.org/officeDocument/2006/relationships/hyperlink" Target="http://starwars.wikia.com/wiki/Priest_caste" TargetMode="External"/><Relationship Id="rId708" Type="http://schemas.openxmlformats.org/officeDocument/2006/relationships/hyperlink" Target="http://starwars.wikia.com/wiki/Squib" TargetMode="External"/><Relationship Id="rId618" Type="http://schemas.openxmlformats.org/officeDocument/2006/relationships/hyperlink" Target="http://starwars.wikia.com/wiki/Zerik" TargetMode="External"/><Relationship Id="rId425" Type="http://schemas.openxmlformats.org/officeDocument/2006/relationships/hyperlink" Target="http://starwars.wikia.com/wiki/Mystic" TargetMode="External"/><Relationship Id="rId657" Type="http://schemas.openxmlformats.org/officeDocument/2006/relationships/hyperlink" Target="http://www.wizards.com/default.asp?x=starwars/article/iridonian" TargetMode="External"/><Relationship Id="rId513" Type="http://schemas.openxmlformats.org/officeDocument/2006/relationships/hyperlink" Target="http://starwars.wikia.com/wiki/Tycho_Celchu" TargetMode="External"/><Relationship Id="rId537" Type="http://schemas.openxmlformats.org/officeDocument/2006/relationships/hyperlink" Target="http://starwars.wikia.com/wiki/Bib_Fortuna" TargetMode="External"/><Relationship Id="rId747" Type="http://schemas.openxmlformats.org/officeDocument/2006/relationships/hyperlink" Target="http://starwars.wikia.com/wiki/Emperor%27s_Shadow_Guard" TargetMode="External"/><Relationship Id="rId493" Type="http://schemas.openxmlformats.org/officeDocument/2006/relationships/hyperlink" Target="http://starwars.wikia.com/wiki/Jirany_Sha" TargetMode="External"/><Relationship Id="rId130" Type="http://schemas.openxmlformats.org/officeDocument/2006/relationships/hyperlink" Target="http://starwars.wikia.com/wiki/Coruscant_Guard" TargetMode="External"/><Relationship Id="rId233" Type="http://schemas.openxmlformats.org/officeDocument/2006/relationships/hyperlink" Target="http://starwars.wikia.com/wiki/Krath" TargetMode="External"/><Relationship Id="rId199" Type="http://schemas.openxmlformats.org/officeDocument/2006/relationships/hyperlink" Target="http://starwars.wikia.com/wiki/Royal_Guards" TargetMode="External"/><Relationship Id="rId712" Type="http://schemas.openxmlformats.org/officeDocument/2006/relationships/hyperlink" Target="http://starwars.wikia.com/wiki/Believers" TargetMode="External"/><Relationship Id="rId503" Type="http://schemas.openxmlformats.org/officeDocument/2006/relationships/hyperlink" Target="http://starwars.wikia.com/wiki/Kyle_Katarn" TargetMode="External"/><Relationship Id="rId715" Type="http://schemas.openxmlformats.org/officeDocument/2006/relationships/hyperlink" Target="http://starwars.wikia.com/wiki/Shadowtrooper" TargetMode="External"/><Relationship Id="rId663" Type="http://schemas.openxmlformats.org/officeDocument/2006/relationships/hyperlink" Target="http://www.wizards.com/default.asp?x=starwars/article/FringeStatPack" TargetMode="External"/><Relationship Id="rId479" Type="http://schemas.openxmlformats.org/officeDocument/2006/relationships/hyperlink" Target="http://starwars.wikia.com/wiki/Prophet_of_the_Dark_Side" TargetMode="External"/><Relationship Id="rId105" Type="http://schemas.openxmlformats.org/officeDocument/2006/relationships/hyperlink" Target="http://starwars.wikia.com/wiki/Brogar" TargetMode="External"/><Relationship Id="rId399" Type="http://schemas.openxmlformats.org/officeDocument/2006/relationships/hyperlink" Target="http://starwars.wikia.com/wiki/Hutt_crime_lord" TargetMode="External"/><Relationship Id="rId564" Type="http://schemas.openxmlformats.org/officeDocument/2006/relationships/hyperlink" Target="http://www.wizards.com/default.asp?x=starwars/article/GalaxyatWarhondo" TargetMode="External"/><Relationship Id="rId42" Type="http://schemas.openxmlformats.org/officeDocument/2006/relationships/hyperlink" Target="http://www.wizards.com/default.asp?x=starwars/article/KOTORminispreview2" TargetMode="External"/><Relationship Id="rId117" Type="http://schemas.openxmlformats.org/officeDocument/2006/relationships/hyperlink" Target="http://starwars.wikia.com/wiki/Cavik_Toth" TargetMode="External"/><Relationship Id="rId504" Type="http://schemas.openxmlformats.org/officeDocument/2006/relationships/hyperlink" Target="http://starwars.wikia.com/wiki/Mara_Jade" TargetMode="External"/><Relationship Id="rId780" Type="http://schemas.openxmlformats.org/officeDocument/2006/relationships/hyperlink" Target="http://www.wizards.com/default.asp?x=starwars/article/dodcampaign" TargetMode="External"/><Relationship Id="rId414" Type="http://schemas.openxmlformats.org/officeDocument/2006/relationships/hyperlink" Target="http://starwars.wikia.com/wiki/Jedi_Instructor" TargetMode="External"/><Relationship Id="rId376" Type="http://schemas.openxmlformats.org/officeDocument/2006/relationships/hyperlink" Target="http://starwars.wikia.com/wiki/Clone_Shocktrooper" TargetMode="External"/><Relationship Id="rId57" Type="http://schemas.openxmlformats.org/officeDocument/2006/relationships/hyperlink" Target="http://www.wizards.com/default.asp?x=starwars/article/KOTORweben7" TargetMode="External"/><Relationship Id="rId698" Type="http://schemas.openxmlformats.org/officeDocument/2006/relationships/hyperlink" Target="http://starwars.wikia.com/wiki/Prisoner" TargetMode="External"/><Relationship Id="rId517" Type="http://schemas.openxmlformats.org/officeDocument/2006/relationships/hyperlink" Target="http://starwars.wikia.com/wiki/Biggs_Darklighter" TargetMode="External"/><Relationship Id="rId728" Type="http://schemas.openxmlformats.org/officeDocument/2006/relationships/hyperlink" Target="http://starwars.wikia.com/wiki/Imperial_Army_pilot" TargetMode="External"/><Relationship Id="rId55" Type="http://schemas.openxmlformats.org/officeDocument/2006/relationships/hyperlink" Target="http://www.wizards.com/default.asp?x=starwars/article/CloneWarspreview3" TargetMode="External"/><Relationship Id="rId215" Type="http://schemas.openxmlformats.org/officeDocument/2006/relationships/hyperlink" Target="http://starwars.wikia.com/wiki/Joker_Squad" TargetMode="External"/><Relationship Id="rId381" Type="http://schemas.openxmlformats.org/officeDocument/2006/relationships/hyperlink" Target="http://starwars.wikia.com/wiki/Con_artist" TargetMode="External"/><Relationship Id="rId616" Type="http://schemas.openxmlformats.org/officeDocument/2006/relationships/hyperlink" Target="http://starwars.wikia.com/wiki/Galaxy_of_Intrigue" TargetMode="External"/><Relationship Id="rId462" Type="http://schemas.openxmlformats.org/officeDocument/2006/relationships/hyperlink" Target="http://starwars.wikia.com/wiki/Corran_Horn" TargetMode="External"/><Relationship Id="rId76" Type="http://schemas.openxmlformats.org/officeDocument/2006/relationships/hyperlink" Target="http://starwars.wikia.com/wiki/ARC_Trooper" TargetMode="External"/><Relationship Id="rId428" Type="http://schemas.openxmlformats.org/officeDocument/2006/relationships/hyperlink" Target="http://starwars.wikia.com/wiki/Puzell" TargetMode="External"/><Relationship Id="rId396" Type="http://schemas.openxmlformats.org/officeDocument/2006/relationships/hyperlink" Target="http://starwars.wikia.com/wiki/Gambler" TargetMode="External"/><Relationship Id="rId518" Type="http://schemas.openxmlformats.org/officeDocument/2006/relationships/hyperlink" Target="http://starwars.wikia.com/wiki/Wes_Janson" TargetMode="External"/><Relationship Id="rId699" Type="http://schemas.openxmlformats.org/officeDocument/2006/relationships/hyperlink" Target="http://starwars.wikia.com/wiki/Gamorrean" TargetMode="External"/><Relationship Id="rId8" Type="http://schemas.openxmlformats.org/officeDocument/2006/relationships/hyperlink" Target="http://www.wizards.com/default.asp?x=starwars/article/LOTFpreview3" TargetMode="External"/><Relationship Id="rId37" Type="http://schemas.openxmlformats.org/officeDocument/2006/relationships/hyperlink" Target="http://www.wizards.com/default.asp?x=starwars/article/LOTFpreview4" TargetMode="External"/><Relationship Id="rId439" Type="http://schemas.openxmlformats.org/officeDocument/2006/relationships/hyperlink" Target="http://starwars.wikia.com/wiki/Sith_Trooper" TargetMode="External"/><Relationship Id="rId434" Type="http://schemas.openxmlformats.org/officeDocument/2006/relationships/hyperlink" Target="http://starwars.wikia.com/wiki/Sith_Assassin" TargetMode="External"/><Relationship Id="rId769" Type="http://schemas.openxmlformats.org/officeDocument/2006/relationships/hyperlink" Target="http://www.wizards.com/default.asp?x=starwars/article/dodcampaign" TargetMode="External"/><Relationship Id="rId113" Type="http://schemas.openxmlformats.org/officeDocument/2006/relationships/hyperlink" Target="http://starwars.wikia.com/wiki/Juno_Eclipse" TargetMode="External"/><Relationship Id="rId482" Type="http://schemas.openxmlformats.org/officeDocument/2006/relationships/hyperlink" Target="http://starwars.wikia.com/wiki/Shoaneb_Culu" TargetMode="External"/><Relationship Id="rId594" Type="http://schemas.openxmlformats.org/officeDocument/2006/relationships/hyperlink" Target="http://starwars.wikia.com/wiki/Quarren_Isolation_League" TargetMode="External"/><Relationship Id="rId648" Type="http://schemas.openxmlformats.org/officeDocument/2006/relationships/hyperlink" Target="http://starwars.wikia.com/wiki/Zerex" TargetMode="External"/><Relationship Id="rId640" Type="http://schemas.openxmlformats.org/officeDocument/2006/relationships/hyperlink" Target="http://starwars.wikia.com/wiki/Geonosian" TargetMode="External"/><Relationship Id="rId773" Type="http://schemas.openxmlformats.org/officeDocument/2006/relationships/hyperlink" Target="http://www.wizards.com/default.asp?x=starwars/article/dodcampaign" TargetMode="External"/><Relationship Id="rId349" Type="http://schemas.openxmlformats.org/officeDocument/2006/relationships/hyperlink" Target="http://starwars.wikia.com/wiki/Zardra" TargetMode="External"/><Relationship Id="rId26" Type="http://schemas.openxmlformats.org/officeDocument/2006/relationships/hyperlink" Target="http://www.wizards.com/default.asp?x=starwars/article/AEPreview7" TargetMode="External"/><Relationship Id="rId204" Type="http://schemas.openxmlformats.org/officeDocument/2006/relationships/hyperlink" Target="http://starwars.wikia.com/wiki/ISB" TargetMode="External"/><Relationship Id="rId683" Type="http://schemas.openxmlformats.org/officeDocument/2006/relationships/hyperlink" Target="http://starwars.wikia.com/wiki/Shaper_caste" TargetMode="External"/><Relationship Id="rId93" Type="http://schemas.openxmlformats.org/officeDocument/2006/relationships/hyperlink" Target="http://starwars.wikia.com/wiki/Black_Sun" TargetMode="External"/><Relationship Id="rId596" Type="http://schemas.openxmlformats.org/officeDocument/2006/relationships/hyperlink" Target="http://starwars.wikia.com/wiki/Rebel" TargetMode="External"/><Relationship Id="rId646" Type="http://schemas.openxmlformats.org/officeDocument/2006/relationships/hyperlink" Target="http://starwars.wikia.com/wiki/Clone_commando" TargetMode="External"/><Relationship Id="rId326" Type="http://schemas.openxmlformats.org/officeDocument/2006/relationships/hyperlink" Target="http://starwars.wikia.com/wiki/Swoop_gang" TargetMode="External"/><Relationship Id="rId424" Type="http://schemas.openxmlformats.org/officeDocument/2006/relationships/hyperlink" Target="http://starwars.wikia.com/wiki/Medic" TargetMode="External"/><Relationship Id="rId621" Type="http://schemas.openxmlformats.org/officeDocument/2006/relationships/hyperlink" Target="http://starwars.wikia.com/wiki/Corporate_Sector" TargetMode="External"/><Relationship Id="rId288" Type="http://schemas.openxmlformats.org/officeDocument/2006/relationships/hyperlink" Target="http://starwars.wikia.com/wiki/Outlaw_Tech" TargetMode="External"/><Relationship Id="rId633" Type="http://schemas.openxmlformats.org/officeDocument/2006/relationships/hyperlink" Target="http://starwars.wikia.com/wiki/Galactic_Federation_of_Free_Alliances" TargetMode="External"/><Relationship Id="rId251" Type="http://schemas.openxmlformats.org/officeDocument/2006/relationships/hyperlink" Target="http://starwars.wikia.com/wiki/Mandalorian" TargetMode="External"/><Relationship Id="rId538" Type="http://schemas.openxmlformats.org/officeDocument/2006/relationships/hyperlink" Target="http://starwars.wikia.com/wiki/Gamorrean_guard" TargetMode="External"/><Relationship Id="rId188" Type="http://schemas.openxmlformats.org/officeDocument/2006/relationships/hyperlink" Target="http://starwars.wikia.com/wiki/Han_solo" TargetMode="External"/><Relationship Id="rId319" Type="http://schemas.openxmlformats.org/officeDocument/2006/relationships/hyperlink" Target="http://starwars.wikia.com/wiki/Skull_Squadron" TargetMode="External"/><Relationship Id="rId365" Type="http://schemas.openxmlformats.org/officeDocument/2006/relationships/hyperlink" Target="http://starwars.wikia.com/wiki/Cade_Skywalker" TargetMode="External"/><Relationship Id="rId520" Type="http://schemas.openxmlformats.org/officeDocument/2006/relationships/hyperlink" Target="http://starwars.wikia.com/wiki/Nien_Nunb" TargetMode="External"/><Relationship Id="rId183" Type="http://schemas.openxmlformats.org/officeDocument/2006/relationships/hyperlink" Target="http://starwars.wikia.com/wiki/Gial_Gahan" TargetMode="External"/><Relationship Id="rId521" Type="http://schemas.openxmlformats.org/officeDocument/2006/relationships/hyperlink" Target="http://starwars.wikia.com/wiki/Carlist_Rieekan" TargetMode="External"/><Relationship Id="rId776" Type="http://schemas.openxmlformats.org/officeDocument/2006/relationships/hyperlink" Target="http://www.wizards.com/default.asp?x=starwars/article/dodcampaign" TargetMode="External"/><Relationship Id="rId50" Type="http://schemas.openxmlformats.org/officeDocument/2006/relationships/hyperlink" Target="http://www.wizards.com/default.asp?x=starwars/article/KOTORminispreview7" TargetMode="External"/><Relationship Id="rId118" Type="http://schemas.openxmlformats.org/officeDocument/2006/relationships/hyperlink" Target="http://starwars.wikia.com/wiki/Carth_Onasi" TargetMode="External"/><Relationship Id="rId180" Type="http://schemas.openxmlformats.org/officeDocument/2006/relationships/hyperlink" Target="http://starwars.wikia.com/wiki/Whorm_Loathsom" TargetMode="External"/><Relationship Id="rId681" Type="http://schemas.openxmlformats.org/officeDocument/2006/relationships/hyperlink" Target="http://starwars.wikia.com/wiki/Vigo" TargetMode="External"/><Relationship Id="rId553" Type="http://schemas.openxmlformats.org/officeDocument/2006/relationships/hyperlink" Target="http://starwars.wikia.com/wiki/Clone_assassin" TargetMode="External"/><Relationship Id="rId240" Type="http://schemas.openxmlformats.org/officeDocument/2006/relationships/hyperlink" Target="http://starwars.wikia.com/wiki/Lord_Arkoh_Adasca" TargetMode="External"/><Relationship Id="rId270" Type="http://schemas.openxmlformats.org/officeDocument/2006/relationships/hyperlink" Target="http://starwars.wikia.com/wiki/Mission_Vao" TargetMode="External"/><Relationship Id="rId438" Type="http://schemas.openxmlformats.org/officeDocument/2006/relationships/hyperlink" Target="http://starwars.wikia.com/wiki/Sith_spy" TargetMode="External"/><Relationship Id="rId740" Type="http://schemas.openxmlformats.org/officeDocument/2006/relationships/hyperlink" Target="http://starwars.wikia.com/wiki/Trandoshan" TargetMode="External"/><Relationship Id="rId351" Type="http://schemas.openxmlformats.org/officeDocument/2006/relationships/hyperlink" Target="http://starwars.wikia.com/wiki/Ziro_the_Hutt" TargetMode="External"/><Relationship Id="rId808" Type="http://schemas.openxmlformats.org/officeDocument/2006/relationships/hyperlink" Target="http://www.wizards.com/default.asp?x=starwars/article/dodcampaign" TargetMode="External"/><Relationship Id="rId528" Type="http://schemas.openxmlformats.org/officeDocument/2006/relationships/hyperlink" Target="http://starwars.wikia.com/wiki/Spacetrooper" TargetMode="External"/><Relationship Id="rId276" Type="http://schemas.openxmlformats.org/officeDocument/2006/relationships/hyperlink" Target="http://starwars.wikia.com/wiki/Naxy_Screeger" TargetMode="External"/><Relationship Id="rId522" Type="http://schemas.openxmlformats.org/officeDocument/2006/relationships/hyperlink" Target="http://starwars.wikia.com/wiki/Deena_Shan" TargetMode="External"/><Relationship Id="rId316" Type="http://schemas.openxmlformats.org/officeDocument/2006/relationships/hyperlink" Target="http://starwars.wikia.com/wiki/Emperor%27s_Shadow_Guard" TargetMode="External"/><Relationship Id="rId124" Type="http://schemas.openxmlformats.org/officeDocument/2006/relationships/hyperlink" Target="http://starwars.wikia.com/wiki/Chewbacca" TargetMode="External"/><Relationship Id="rId268" Type="http://schemas.openxmlformats.org/officeDocument/2006/relationships/hyperlink" Target="http://starwars.wikia.com/wiki/Mira" TargetMode="External"/><Relationship Id="rId666" Type="http://schemas.openxmlformats.org/officeDocument/2006/relationships/hyperlink" Target="http://www.wizards.com/default.asp?x=starwars/article/NewRepublicStatPack" TargetMode="External"/><Relationship Id="rId791" Type="http://schemas.openxmlformats.org/officeDocument/2006/relationships/hyperlink" Target="http://www.wizards.com/default.asp?x=starwars/article/dodcampaign" TargetMode="External"/><Relationship Id="rId614" Type="http://schemas.openxmlformats.org/officeDocument/2006/relationships/hyperlink" Target="http://starwars.wikia.com/wiki/Galaxy_of_Intrigue" TargetMode="External"/><Relationship Id="rId20" Type="http://schemas.openxmlformats.org/officeDocument/2006/relationships/hyperlink" Target="http://www.wizards.com/default.asp?x=starwars/article/SagaPreview1" TargetMode="External"/><Relationship Id="rId140" Type="http://schemas.openxmlformats.org/officeDocument/2006/relationships/hyperlink" Target="http://starwars.wikia.com/wiki/Darth_Azard" TargetMode="External"/><Relationship Id="rId761" Type="http://schemas.openxmlformats.org/officeDocument/2006/relationships/hyperlink" Target="http://www.wizards.com/default.asp?x=starwars/article/dodcampaign" TargetMode="External"/><Relationship Id="rId302" Type="http://schemas.openxmlformats.org/officeDocument/2006/relationships/hyperlink" Target="http://starwars.wikia.com/wiki/Rulf_Yage" TargetMode="External"/><Relationship Id="rId72" Type="http://schemas.openxmlformats.org/officeDocument/2006/relationships/hyperlink" Target="http://starwars.wikia.com/wiki/Anjiliac" TargetMode="External"/><Relationship Id="rId35" Type="http://schemas.openxmlformats.org/officeDocument/2006/relationships/hyperlink" Target="http://www.wizards.com/default.asp?x=starwars/article/FUpreview3" TargetMode="External"/><Relationship Id="rId80" Type="http://schemas.openxmlformats.org/officeDocument/2006/relationships/hyperlink" Target="http://starwars.wikia.com/wiki/Astraal_Vao" TargetMode="External"/><Relationship Id="rId466" Type="http://schemas.openxmlformats.org/officeDocument/2006/relationships/hyperlink" Target="http://starwars.wikia.com/wiki/Hethrir" TargetMode="External"/><Relationship Id="rId31" Type="http://schemas.openxmlformats.org/officeDocument/2006/relationships/hyperlink" Target="http://www.wizards.com/default.asp?x=starwars/article/LOTFpreview2" TargetMode="External"/><Relationship Id="rId62" Type="http://schemas.openxmlformats.org/officeDocument/2006/relationships/hyperlink" Target="http://starwars.wikia.com/wiki/Aayla_Secura" TargetMode="External"/><Relationship Id="rId454" Type="http://schemas.openxmlformats.org/officeDocument/2006/relationships/hyperlink" Target="http://starwars.wikia.com/wiki/Blackguard" TargetMode="External"/><Relationship Id="rId629" Type="http://schemas.openxmlformats.org/officeDocument/2006/relationships/hyperlink" Target="http://starwars.wikia.com/wiki/Scum_and_Villainy_%28sourcebook%29" TargetMode="External"/><Relationship Id="rId535" Type="http://schemas.openxmlformats.org/officeDocument/2006/relationships/hyperlink" Target="http://starwars.wikia.com/wiki/Wing_Guard" TargetMode="External"/><Relationship Id="rId782" Type="http://schemas.openxmlformats.org/officeDocument/2006/relationships/hyperlink" Target="http://www.wizards.com/default.asp?x=starwars/article/dodcampaign" TargetMode="External"/><Relationship Id="rId56" Type="http://schemas.openxmlformats.org/officeDocument/2006/relationships/hyperlink" Target="http://www.wizards.com/default.asp?x=starwars/article/CloneWarspreview4" TargetMode="External"/><Relationship Id="rId132" Type="http://schemas.openxmlformats.org/officeDocument/2006/relationships/hyperlink" Target="http://starwars.wikia.com/wiki/Czerka" TargetMode="External"/><Relationship Id="rId13" Type="http://schemas.openxmlformats.org/officeDocument/2006/relationships/hyperlink" Target="http://www.wizards.com/default.asp?x=starwars/article/AEPreview5" TargetMode="External"/><Relationship Id="rId191" Type="http://schemas.openxmlformats.org/officeDocument/2006/relationships/hyperlink" Target="http://starwars.wikia.com/wiki/Hosk_trey%27lis" TargetMode="External"/><Relationship Id="rId298" Type="http://schemas.openxmlformats.org/officeDocument/2006/relationships/hyperlink" Target="http://starwars.wikia.com/wiki/Roan_Fel" TargetMode="External"/><Relationship Id="rId810" Type="http://schemas.openxmlformats.org/officeDocument/2006/relationships/hyperlink" Target="http://www.wizards.com/default.asp?x=starwars/article/dodcampaign" TargetMode="External"/><Relationship Id="rId258" Type="http://schemas.openxmlformats.org/officeDocument/2006/relationships/hyperlink" Target="http://starwars.wikia.com/wiki/Mandalorian" TargetMode="External"/><Relationship Id="rId54" Type="http://schemas.openxmlformats.org/officeDocument/2006/relationships/hyperlink" Target="http://www.wizards.com/default.asp?x=starwars/article/CloneWarspreview3" TargetMode="External"/><Relationship Id="rId514" Type="http://schemas.openxmlformats.org/officeDocument/2006/relationships/hyperlink" Target="http://starwars.wikia.com/wiki/Airen_Cracken" TargetMode="External"/><Relationship Id="rId203" Type="http://schemas.openxmlformats.org/officeDocument/2006/relationships/hyperlink" Target="http://starwars.wikia.com/wiki/ISB" TargetMode="External"/><Relationship Id="rId239" Type="http://schemas.openxmlformats.org/officeDocument/2006/relationships/hyperlink" Target="http://starwars.wikia.com/wiki/Maximilian_Veers" TargetMode="External"/><Relationship Id="rId344" Type="http://schemas.openxmlformats.org/officeDocument/2006/relationships/hyperlink" Target="http://starwars.wikia.com/wiki/Yoda" TargetMode="External"/><Relationship Id="rId575" Type="http://schemas.openxmlformats.org/officeDocument/2006/relationships/hyperlink" Target="http://www.wizards.com/default.asp?x=starwars/article/GalaxyatWarAqualish" TargetMode="External"/><Relationship Id="rId606" Type="http://schemas.openxmlformats.org/officeDocument/2006/relationships/hyperlink" Target="http://starwars.wikia.com/wiki/Blessed_Toxmalb" TargetMode="External"/><Relationship Id="rId484" Type="http://schemas.openxmlformats.org/officeDocument/2006/relationships/hyperlink" Target="http://starwars.wikia.com/wiki/Sorcerer_of_Tund" TargetMode="External"/><Relationship Id="rId410" Type="http://schemas.openxmlformats.org/officeDocument/2006/relationships/hyperlink" Target="http://starwars.wikia.com/wiki/Jedi_archivist" TargetMode="External"/><Relationship Id="rId83" Type="http://schemas.openxmlformats.org/officeDocument/2006/relationships/hyperlink" Target="http://starwars.wikia.com/wiki/Aurra_Sing" TargetMode="External"/><Relationship Id="rId173" Type="http://schemas.openxmlformats.org/officeDocument/2006/relationships/hyperlink" Target="http://starwars.wikia.com/wiki/Fehlaaur" TargetMode="External"/><Relationship Id="rId252" Type="http://schemas.openxmlformats.org/officeDocument/2006/relationships/hyperlink" Target="http://starwars.wikia.com/wiki/Mandalorian" TargetMode="External"/><Relationship Id="rId687" Type="http://schemas.openxmlformats.org/officeDocument/2006/relationships/hyperlink" Target="http://www.wizards.com/default.asp?x=starwars/article/dodcampaign" TargetMode="External"/><Relationship Id="rId669" Type="http://schemas.openxmlformats.org/officeDocument/2006/relationships/hyperlink" Target="http://www.wizards.com/default.asp?x=starwars/article/NewRepublicStatPack" TargetMode="External"/><Relationship Id="rId510" Type="http://schemas.openxmlformats.org/officeDocument/2006/relationships/hyperlink" Target="http://starwars.wikia.com/wiki/SpecForce" TargetMode="External"/><Relationship Id="rId432" Type="http://schemas.openxmlformats.org/officeDocument/2006/relationships/hyperlink" Target="http://starwars.wikia.com/wiki/Scout_Trooper" TargetMode="External"/><Relationship Id="rId386" Type="http://schemas.openxmlformats.org/officeDocument/2006/relationships/hyperlink" Target="http://www.wizards.com/default.asp?x=starwars/article/sagaenhancementdevaronians" TargetMode="External"/><Relationship Id="rId585" Type="http://schemas.openxmlformats.org/officeDocument/2006/relationships/hyperlink" Target="http://starwars.wikia.com/wiki/Darth_Revan" TargetMode="External"/><Relationship Id="rId539" Type="http://schemas.openxmlformats.org/officeDocument/2006/relationships/hyperlink" Target="http://starwars.wikia.com/wiki/Zann_Consortium" TargetMode="External"/><Relationship Id="rId373" Type="http://schemas.openxmlformats.org/officeDocument/2006/relationships/hyperlink" Target="http://starwars.wikia.com/wiki/Clone_Pilot" TargetMode="External"/><Relationship Id="rId785" Type="http://schemas.openxmlformats.org/officeDocument/2006/relationships/hyperlink" Target="http://www.wizards.com/default.asp?x=starwars/article/dodcampaign" TargetMode="External"/><Relationship Id="rId179" Type="http://schemas.openxmlformats.org/officeDocument/2006/relationships/hyperlink" Target="http://starwars.wikia.com/wiki/General_Grievous" TargetMode="External"/><Relationship Id="rId469" Type="http://schemas.openxmlformats.org/officeDocument/2006/relationships/hyperlink" Target="http://starwars.wikia.com/wiki/Shadow_Academy" TargetMode="External"/><Relationship Id="rId165" Type="http://schemas.openxmlformats.org/officeDocument/2006/relationships/hyperlink" Target="http://starwars.wikia.com/wiki/Drexl_Roosh" TargetMode="External"/><Relationship Id="rId187" Type="http://schemas.openxmlformats.org/officeDocument/2006/relationships/hyperlink" Target="http://starwars.wikia.com/wiki/Haako" TargetMode="External"/><Relationship Id="rId330" Type="http://schemas.openxmlformats.org/officeDocument/2006/relationships/hyperlink" Target="http://starwars.wikia.com/wiki/The_Jedi_Exile" TargetMode="External"/><Relationship Id="rId605" Type="http://schemas.openxmlformats.org/officeDocument/2006/relationships/hyperlink" Target="http://starwars.wikia.com/wiki/Lorgrombo" TargetMode="External"/><Relationship Id="rId446" Type="http://schemas.openxmlformats.org/officeDocument/2006/relationships/hyperlink" Target="http://starwars.wikia.com/wiki/Stormtrooper" TargetMode="External"/><Relationship Id="rId99" Type="http://schemas.openxmlformats.org/officeDocument/2006/relationships/hyperlink" Target="http://starwars.wikia.com/wiki/Booster_Terrik" TargetMode="External"/><Relationship Id="rId468" Type="http://schemas.openxmlformats.org/officeDocument/2006/relationships/hyperlink" Target="http://starwars.wikia.com/wiki/Gatekeeper" TargetMode="External"/><Relationship Id="rId812" Type="http://schemas.openxmlformats.org/officeDocument/2006/relationships/hyperlink" Target="http://starwars.wikia.com/wiki/Imperial_Detention_Block_Guard" TargetMode="External"/><Relationship Id="rId150" Type="http://schemas.openxmlformats.org/officeDocument/2006/relationships/hyperlink" Target="http://starwars.wikia.com/wiki/Darth_Nihl" TargetMode="External"/><Relationship Id="rId470" Type="http://schemas.openxmlformats.org/officeDocument/2006/relationships/hyperlink" Target="http://starwars.wikia.com/wiki/Kieran_Halcyon" TargetMode="External"/><Relationship Id="rId628" Type="http://schemas.openxmlformats.org/officeDocument/2006/relationships/hyperlink" Target="http://starwars.wikia.com/wiki/Epsis" TargetMode="External"/><Relationship Id="rId642" Type="http://schemas.openxmlformats.org/officeDocument/2006/relationships/hyperlink" Target="http://starwars.wikia.com/wiki/Jedi_refugee" TargetMode="External"/><Relationship Id="rId409" Type="http://schemas.openxmlformats.org/officeDocument/2006/relationships/hyperlink" Target="http://starwars.wikia.com/wiki/Juno_Eclipse" TargetMode="External"/><Relationship Id="rId418" Type="http://schemas.openxmlformats.org/officeDocument/2006/relationships/hyperlink" Target="http://starwars.wikia.com/wiki/Jedi_Shadow" TargetMode="External"/><Relationship Id="rId307" Type="http://schemas.openxmlformats.org/officeDocument/2006/relationships/hyperlink" Target="http://starwars.wikia.com/wiki/Saesee_Tiin" TargetMode="External"/><Relationship Id="rId109" Type="http://schemas.openxmlformats.org/officeDocument/2006/relationships/hyperlink" Target="http://starwars.wikia.com/wiki/Captain_Argyus" TargetMode="External"/><Relationship Id="rId34" Type="http://schemas.openxmlformats.org/officeDocument/2006/relationships/hyperlink" Target="http://www.wizards.com/default.asp?x=starwars/article/AEPreview6" TargetMode="External"/><Relationship Id="rId40" Type="http://schemas.openxmlformats.org/officeDocument/2006/relationships/hyperlink" Target="http://www.wizards.com/default.asp?x=starwars/article/KOTORminispreview1" TargetMode="External"/><Relationship Id="rId274" Type="http://schemas.openxmlformats.org/officeDocument/2006/relationships/hyperlink" Target="http://starwars.wikia.com/wiki/Moxin_Tark" TargetMode="External"/><Relationship Id="rId139" Type="http://schemas.openxmlformats.org/officeDocument/2006/relationships/hyperlink" Target="http://starwars.wikia.com/wiki/Dark_Troopers" TargetMode="External"/><Relationship Id="rId533" Type="http://schemas.openxmlformats.org/officeDocument/2006/relationships/hyperlink" Target="http://starwars.wikia.com/wiki/Dengar" TargetMode="External"/><Relationship Id="rId583" Type="http://schemas.openxmlformats.org/officeDocument/2006/relationships/hyperlink" Target="http://starwars.wikia.com/wiki/Zolghast" TargetMode="External"/><Relationship Id="rId637" Type="http://schemas.openxmlformats.org/officeDocument/2006/relationships/hyperlink" Target="http://starwars.wikia.com/wiki/Galactic_Federation_of_Free_Alliances" TargetMode="External"/><Relationship Id="rId65" Type="http://schemas.openxmlformats.org/officeDocument/2006/relationships/hyperlink" Target="http://starwars.wikia.com/wiki/Wullf_Yularen" TargetMode="External"/><Relationship Id="rId141" Type="http://schemas.openxmlformats.org/officeDocument/2006/relationships/hyperlink" Target="http://starwars.wikia.com/wiki/Darth_Bandon" TargetMode="External"/><Relationship Id="rId580" Type="http://schemas.openxmlformats.org/officeDocument/2006/relationships/hyperlink" Target="http://starwars.wikia.com/wiki/Taarna_Renay" TargetMode="External"/><Relationship Id="rId327" Type="http://schemas.openxmlformats.org/officeDocument/2006/relationships/hyperlink" Target="http://starwars.wikia.com/wiki/Swoop_gang" TargetMode="External"/><Relationship Id="rId164" Type="http://schemas.openxmlformats.org/officeDocument/2006/relationships/hyperlink" Target="http://starwars.wikia.com/wiki/Moomo" TargetMode="External"/><Relationship Id="rId300" Type="http://schemas.openxmlformats.org/officeDocument/2006/relationships/hyperlink" Target="http://starwars.wikia.com/wiki/Ronto_(Klatooinian)" TargetMode="External"/><Relationship Id="rId123" Type="http://schemas.openxmlformats.org/officeDocument/2006/relationships/hyperlink" Target="http://starwars.wikia.com/wiki/Chak" TargetMode="External"/><Relationship Id="rId441" Type="http://schemas.openxmlformats.org/officeDocument/2006/relationships/hyperlink" Target="http://starwars.wikia.com/wiki/Soldier" TargetMode="External"/><Relationship Id="rId366" Type="http://schemas.openxmlformats.org/officeDocument/2006/relationships/hyperlink" Target="http://starwars.wikia.com/wiki/Dallan_Morvis" TargetMode="External"/><Relationship Id="rId531" Type="http://schemas.openxmlformats.org/officeDocument/2006/relationships/hyperlink" Target="http://starwars.wikia.com/wiki/Grand_Moff_Trachta" TargetMode="External"/><Relationship Id="rId611" Type="http://schemas.openxmlformats.org/officeDocument/2006/relationships/hyperlink" Target="http://starwars.wikia.com/wiki/Galaxy_of_Intrigue" TargetMode="External"/><Relationship Id="rId299" Type="http://schemas.openxmlformats.org/officeDocument/2006/relationships/hyperlink" Target="http://starwars.wikia.com/wiki/Rohlan_Dyre" TargetMode="External"/><Relationship Id="rId277" Type="http://schemas.openxmlformats.org/officeDocument/2006/relationships/hyperlink" Target="http://starwars.wikia.com/wiki/Nei_Rin" TargetMode="External"/><Relationship Id="rId242" Type="http://schemas.openxmlformats.org/officeDocument/2006/relationships/hyperlink" Target="http://starwars.wikia.com/wiki/Lucien_Draay" TargetMode="External"/><Relationship Id="rId473" Type="http://schemas.openxmlformats.org/officeDocument/2006/relationships/hyperlink" Target="http://starwars.wikia.com/wiki/Mara_Jade_Skywalker" TargetMode="External"/><Relationship Id="rId474" Type="http://schemas.openxmlformats.org/officeDocument/2006/relationships/hyperlink" Target="http://starwars.wikia.com/wiki/Nightsister" TargetMode="External"/><Relationship Id="rId94" Type="http://schemas.openxmlformats.org/officeDocument/2006/relationships/hyperlink" Target="http://starwars.wikia.com/wiki/Vigo" TargetMode="External"/><Relationship Id="rId390" Type="http://schemas.openxmlformats.org/officeDocument/2006/relationships/hyperlink" Target="http://starwars.wikia.com/wiki/Doctor" TargetMode="External"/><Relationship Id="rId467" Type="http://schemas.openxmlformats.org/officeDocument/2006/relationships/hyperlink" Target="http://starwars.wikia.com/wiki/Irek_Ismaren" TargetMode="External"/><Relationship Id="rId138" Type="http://schemas.openxmlformats.org/officeDocument/2006/relationships/hyperlink" Target="http://starwars.wikia.com/wiki/Dark_Side_Adept" TargetMode="External"/><Relationship Id="rId128" Type="http://schemas.openxmlformats.org/officeDocument/2006/relationships/hyperlink" Target="http://starwars.wikia.com/wiki/Clone_Trooper" TargetMode="External"/><Relationship Id="rId721" Type="http://schemas.openxmlformats.org/officeDocument/2006/relationships/hyperlink" Target="http://starwars.wikia.com/wiki/Imperial_Security_Bureau" TargetMode="External"/><Relationship Id="rId359" Type="http://schemas.openxmlformats.org/officeDocument/2006/relationships/hyperlink" Target="http://starwars.wikia.com/wiki/Imperial_Army_pilot" TargetMode="External"/><Relationship Id="rId719" Type="http://schemas.openxmlformats.org/officeDocument/2006/relationships/hyperlink" Target="http://starwars.wikia.com/wiki/Commission_for_the_Preservation_of_the_New_Order" TargetMode="External"/><Relationship Id="rId766" Type="http://schemas.openxmlformats.org/officeDocument/2006/relationships/hyperlink" Target="http://www.wizards.com/default.asp?x=starwars/article/dodcampaign" TargetMode="External"/><Relationship Id="rId295" Type="http://schemas.openxmlformats.org/officeDocument/2006/relationships/hyperlink" Target="http://starwars.wikia.com/wiki/Quinlan_Vos" TargetMode="External"/><Relationship Id="rId205" Type="http://schemas.openxmlformats.org/officeDocument/2006/relationships/hyperlink" Target="http://starwars.wikia.com/wiki/Jak_(Nautolan)" TargetMode="External"/><Relationship Id="rId426" Type="http://schemas.openxmlformats.org/officeDocument/2006/relationships/hyperlink" Target="http://starwars.wikia.com/wiki/Pirate" TargetMode="External"/><Relationship Id="rId758" Type="http://schemas.openxmlformats.org/officeDocument/2006/relationships/hyperlink" Target="http://www.wizards.com/default.asp?x=starwars/article/dodcampaign" TargetMode="External"/><Relationship Id="rId730" Type="http://schemas.openxmlformats.org/officeDocument/2006/relationships/hyperlink" Target="http://starwars.wikia.com/wiki/Imperial_Navy_trooper" TargetMode="External"/><Relationship Id="rId731" Type="http://schemas.openxmlformats.org/officeDocument/2006/relationships/hyperlink" Target="http://starwars.wikia.com/wiki/Trandoshan" TargetMode="External"/><Relationship Id="rId382" Type="http://schemas.openxmlformats.org/officeDocument/2006/relationships/hyperlink" Target="http://starwars.wikia.com/wiki/Crime_lord" TargetMode="External"/><Relationship Id="rId636" Type="http://schemas.openxmlformats.org/officeDocument/2006/relationships/hyperlink" Target="http://starwars.wikia.com/wiki/Galactic_Federation_of_Free_Alliances" TargetMode="External"/><Relationship Id="rId336" Type="http://schemas.openxmlformats.org/officeDocument/2006/relationships/hyperlink" Target="http://starwars.wikia.com/wiki/Utai" TargetMode="External"/><Relationship Id="rId176" Type="http://schemas.openxmlformats.org/officeDocument/2006/relationships/hyperlink" Target="http://starwars.wikia.com/wiki/Finn_(bartender)" TargetMode="External"/><Relationship Id="rId704" Type="http://schemas.openxmlformats.org/officeDocument/2006/relationships/hyperlink" Target="http://starwars.wikia.com/wiki/Ugnaught" TargetMode="External"/><Relationship Id="rId2" Type="http://schemas.openxmlformats.org/officeDocument/2006/relationships/hyperlink" Target="http://www.wizards.com/default.asp?x=starwars/article/FUpreview3" TargetMode="External"/><Relationship Id="rId257" Type="http://schemas.openxmlformats.org/officeDocument/2006/relationships/hyperlink" Target="http://starwars.wikia.com/wiki/Mandalorian_Supercommando" TargetMode="External"/><Relationship Id="rId672" Type="http://schemas.openxmlformats.org/officeDocument/2006/relationships/hyperlink" Target="http://www.wizards.com/default.asp?x=starwars/article/NewRepublicStatPack" TargetMode="External"/><Relationship Id="rId111" Type="http://schemas.openxmlformats.org/officeDocument/2006/relationships/hyperlink" Target="http://starwars.wikia.com/wiki/Jaius_Yorub" TargetMode="External"/><Relationship Id="rId97" Type="http://schemas.openxmlformats.org/officeDocument/2006/relationships/hyperlink" Target="http://starwars.wikia.com/wiki/Boba_Fett" TargetMode="External"/><Relationship Id="rId408" Type="http://schemas.openxmlformats.org/officeDocument/2006/relationships/hyperlink" Target="http://starwars.wikia.com/wiki/Inspector" TargetMode="External"/><Relationship Id="rId576" Type="http://schemas.openxmlformats.org/officeDocument/2006/relationships/hyperlink" Target="http://starwars.wikia.com/wiki/Imperial_Sentinel" TargetMode="External"/><Relationship Id="rId342" Type="http://schemas.openxmlformats.org/officeDocument/2006/relationships/hyperlink" Target="http://starwars.wikia.com/wiki/Wolf_Sazen" TargetMode="External"/><Relationship Id="rId650" Type="http://schemas.openxmlformats.org/officeDocument/2006/relationships/hyperlink" Target="http://www.wizards.com/default.asp?x=starwars/article/BP4" TargetMode="External"/><Relationship Id="rId152" Type="http://schemas.openxmlformats.org/officeDocument/2006/relationships/hyperlink" Target="http://starwars.wikia.com/wiki/Darth_Sion" TargetMode="External"/><Relationship Id="rId499" Type="http://schemas.openxmlformats.org/officeDocument/2006/relationships/hyperlink" Target="http://starwars.wikia.com/wiki/Harno" TargetMode="External"/><Relationship Id="rId524" Type="http://schemas.openxmlformats.org/officeDocument/2006/relationships/hyperlink" Target="http://starwars.wikia.com/wiki/Winter" TargetMode="External"/><Relationship Id="rId177" Type="http://schemas.openxmlformats.org/officeDocument/2006/relationships/hyperlink" Target="http://starwars.wikia.com/wiki/Galactic_Marine" TargetMode="External"/><Relationship Id="rId260" Type="http://schemas.openxmlformats.org/officeDocument/2006/relationships/hyperlink" Target="http://starwars.wikia.com/wiki/Maris_Brood" TargetMode="External"/><Relationship Id="rId456" Type="http://schemas.openxmlformats.org/officeDocument/2006/relationships/hyperlink" Target="http://starwars.wikia.com/wiki/Arca_Jeth" TargetMode="External"/><Relationship Id="rId481" Type="http://schemas.openxmlformats.org/officeDocument/2006/relationships/hyperlink" Target="http://starwars.wikia.com/wiki/Shadow_Academy" TargetMode="External"/><Relationship Id="rId487" Type="http://schemas.openxmlformats.org/officeDocument/2006/relationships/hyperlink" Target="http://starwars.wikia.com/wiki/Tott_Doneeta" TargetMode="External"/><Relationship Id="rId435" Type="http://schemas.openxmlformats.org/officeDocument/2006/relationships/hyperlink" Target="http://starwars.wikia.com/wiki/Sith_Commando" TargetMode="External"/><Relationship Id="rId190" Type="http://schemas.openxmlformats.org/officeDocument/2006/relationships/hyperlink" Target="http://starwars.wikia.com/wiki/Hondo_Karr" TargetMode="External"/><Relationship Id="rId318" Type="http://schemas.openxmlformats.org/officeDocument/2006/relationships/hyperlink" Target="http://starwars.wikia.com/wiki/Sith_Lord" TargetMode="External"/><Relationship Id="rId246" Type="http://schemas.openxmlformats.org/officeDocument/2006/relationships/hyperlink" Target="http://starwars.wikia.com/wiki/Mace_Windu" TargetMode="External"/><Relationship Id="rId163" Type="http://schemas.openxmlformats.org/officeDocument/2006/relationships/hyperlink" Target="http://starwars.wikia.com/wiki/Desann" TargetMode="External"/><Relationship Id="rId304" Type="http://schemas.openxmlformats.org/officeDocument/2006/relationships/hyperlink" Target="http://starwars.wikia.com/wiki/Sable_Dawn" TargetMode="External"/><Relationship Id="rId23" Type="http://schemas.openxmlformats.org/officeDocument/2006/relationships/hyperlink" Target="http://www.wizards.com/default.asp?x=starwars/article/LOTFpreview4" TargetMode="External"/><Relationship Id="rId136" Type="http://schemas.openxmlformats.org/officeDocument/2006/relationships/hyperlink" Target="http://starwars.wikia.com/wiki/Dark_Jedi" TargetMode="External"/><Relationship Id="rId228" Type="http://schemas.openxmlformats.org/officeDocument/2006/relationships/hyperlink" Target="http://starwars.wikia.com/wiki/Konrad_Rus" TargetMode="External"/><Relationship Id="rId497" Type="http://schemas.openxmlformats.org/officeDocument/2006/relationships/hyperlink" Target="http://starwars.wikia.com/wiki/Engineer" TargetMode="External"/><Relationship Id="rId146" Type="http://schemas.openxmlformats.org/officeDocument/2006/relationships/hyperlink" Target="http://starwars.wikia.com/wiki/Darth_Malak" TargetMode="External"/><Relationship Id="rId406" Type="http://schemas.openxmlformats.org/officeDocument/2006/relationships/hyperlink" Target="http://starwars.wikia.com/wiki/Infiltrator" TargetMode="External"/><Relationship Id="rId230" Type="http://schemas.openxmlformats.org/officeDocument/2006/relationships/hyperlink" Target="http://starwars.wikia.com/wiki/Rahm_Kota" TargetMode="External"/><Relationship Id="rId639" Type="http://schemas.openxmlformats.org/officeDocument/2006/relationships/hyperlink" Target="http://starwars.wikia.com/wiki/Galactic_Federation_of_Free_Alliances" TargetMode="External"/><Relationship Id="rId402" Type="http://schemas.openxmlformats.org/officeDocument/2006/relationships/hyperlink" Target="http://starwars.wikia.com/wiki/Imperial_Officer" TargetMode="External"/><Relationship Id="rId477" Type="http://schemas.openxmlformats.org/officeDocument/2006/relationships/hyperlink" Target="http://starwars.wikia.com/wiki/Ooroo" TargetMode="External"/><Relationship Id="rId213" Type="http://schemas.openxmlformats.org/officeDocument/2006/relationships/hyperlink" Target="http://starwars.wikia.com/wiki/Joker_Squad" TargetMode="External"/><Relationship Id="rId591" Type="http://schemas.openxmlformats.org/officeDocument/2006/relationships/hyperlink" Target="http://starwars.wikia.com/wiki/Old_Republic_Guard" TargetMode="External"/><Relationship Id="rId392" Type="http://schemas.openxmlformats.org/officeDocument/2006/relationships/hyperlink" Target="http://starwars.wikia.com/wiki/Evo_Trooper" TargetMode="External"/><Relationship Id="rId516" Type="http://schemas.openxmlformats.org/officeDocument/2006/relationships/hyperlink" Target="http://starwars.wikia.com/wiki/Nera_Dantels" TargetMode="External"/><Relationship Id="rId649" Type="http://schemas.openxmlformats.org/officeDocument/2006/relationships/hyperlink" Target="http://www.wizards.com/default.asp?x=starwars/article/BP4" TargetMode="External"/><Relationship Id="rId156" Type="http://schemas.openxmlformats.org/officeDocument/2006/relationships/hyperlink" Target="http://starwars.wikia.com/wiki/Darth_vader" TargetMode="External"/><Relationship Id="rId222" Type="http://schemas.openxmlformats.org/officeDocument/2006/relationships/hyperlink" Target="http://starwars.wikia.com/wiki/Kee_(smuggler)" TargetMode="External"/><Relationship Id="rId247" Type="http://schemas.openxmlformats.org/officeDocument/2006/relationships/hyperlink" Target="http://starwars.wikia.com/wiki/Malkite_Poisoner" TargetMode="External"/><Relationship Id="rId362" Type="http://schemas.openxmlformats.org/officeDocument/2006/relationships/hyperlink" Target="http://starwars.wikia.com/wiki/Bodyguard" TargetMode="External"/><Relationship Id="rId153" Type="http://schemas.openxmlformats.org/officeDocument/2006/relationships/hyperlink" Target="http://starwars.wikia.com/wiki/Darth_Sion" TargetMode="External"/><Relationship Id="rId77" Type="http://schemas.openxmlformats.org/officeDocument/2006/relationships/hyperlink" Target="http://starwars.wikia.com/wiki/Alpha-17" TargetMode="External"/><Relationship Id="rId709" Type="http://schemas.openxmlformats.org/officeDocument/2006/relationships/hyperlink" Target="http://starwars.wikia.com/wiki/Ugor" TargetMode="External"/><Relationship Id="rId652" Type="http://schemas.openxmlformats.org/officeDocument/2006/relationships/hyperlink" Target="http://www.wizards.com/default.asp?x=starwars/article/BP4" TargetMode="External"/><Relationship Id="rId651" Type="http://schemas.openxmlformats.org/officeDocument/2006/relationships/hyperlink" Target="http://www.wizards.com/default.asp?x=starwars/article/BP4" TargetMode="External"/><Relationship Id="rId602" Type="http://schemas.openxmlformats.org/officeDocument/2006/relationships/hyperlink" Target="http://starwars.wikia.com/wiki/Tyrnia_Masak:_Pit_Fighter" TargetMode="External"/><Relationship Id="rId707" Type="http://schemas.openxmlformats.org/officeDocument/2006/relationships/hyperlink" Target="http://starwars.wikia.com/wiki/Bespin" TargetMode="External"/><Relationship Id="rId339" Type="http://schemas.openxmlformats.org/officeDocument/2006/relationships/hyperlink" Target="http://starwars.wikia.com/wiki/The_Wheel" TargetMode="External"/><Relationship Id="rId478" Type="http://schemas.openxmlformats.org/officeDocument/2006/relationships/hyperlink" Target="http://starwars.wikia.com/wiki/Oss_Willum" TargetMode="External"/><Relationship Id="rId244" Type="http://schemas.openxmlformats.org/officeDocument/2006/relationships/hyperlink" Target="http://starwars.wikia.com/wiki/Luke_skywalker" TargetMode="External"/><Relationship Id="rId485" Type="http://schemas.openxmlformats.org/officeDocument/2006/relationships/hyperlink" Target="http://starwars.wikia.com/wiki/Tamith_Kai" TargetMode="External"/><Relationship Id="rId158" Type="http://schemas.openxmlformats.org/officeDocument/2006/relationships/hyperlink" Target="http://starwars.wikia.com/wiki/Darth_Wyyrlok_(III)" TargetMode="External"/><Relationship Id="rId494" Type="http://schemas.openxmlformats.org/officeDocument/2006/relationships/hyperlink" Target="http://starwars.wikia.com/wiki/Amani" TargetMode="External"/><Relationship Id="rId684" Type="http://schemas.openxmlformats.org/officeDocument/2006/relationships/hyperlink" Target="http://starwars.wikia.com/wiki/Mercenary" TargetMode="External"/><Relationship Id="rId458" Type="http://schemas.openxmlformats.org/officeDocument/2006/relationships/hyperlink" Target="http://starwars.wikia.com/wiki/Brakiss" TargetMode="External"/><Relationship Id="rId87" Type="http://schemas.openxmlformats.org/officeDocument/2006/relationships/hyperlink" Target="http://starwars.wikia.com/wiki/Bail_Antilles" TargetMode="External"/><Relationship Id="rId448" Type="http://schemas.openxmlformats.org/officeDocument/2006/relationships/hyperlink" Target="http://starwars.wikia.com/wiki/Thug" TargetMode="External"/><Relationship Id="rId49" Type="http://schemas.openxmlformats.org/officeDocument/2006/relationships/hyperlink" Target="http://www.wizards.com/default.asp?x=starwars/article/KOTORminispreview6" TargetMode="External"/><Relationship Id="rId44" Type="http://schemas.openxmlformats.org/officeDocument/2006/relationships/hyperlink" Target="http://www.wizards.com/default.asp?x=starwars/article/KOTORminispreview3" TargetMode="External"/><Relationship Id="rId523" Type="http://schemas.openxmlformats.org/officeDocument/2006/relationships/hyperlink" Target="http://starwars.wikia.com/wiki/Wicket" TargetMode="External"/><Relationship Id="rId430" Type="http://schemas.openxmlformats.org/officeDocument/2006/relationships/hyperlink" Target="http://starwars.wikia.com/wiki/Rebel_Trooper" TargetMode="External"/><Relationship Id="rId210" Type="http://schemas.openxmlformats.org/officeDocument/2006/relationships/hyperlink" Target="http://starwars.wikia.com/wiki/Jensaari" TargetMode="External"/><Relationship Id="rId723" Type="http://schemas.openxmlformats.org/officeDocument/2006/relationships/hyperlink" Target="http://starwars.wikia.com/wiki/Stormtrooper" TargetMode="External"/><Relationship Id="rId597" Type="http://schemas.openxmlformats.org/officeDocument/2006/relationships/hyperlink" Target="http://starwars.wikia.com/wiki/Rebel_Vanguard" TargetMode="External"/><Relationship Id="rId584" Type="http://schemas.openxmlformats.org/officeDocument/2006/relationships/hyperlink" Target="http://starwars.wikia.com/wiki/Senate_Guard" TargetMode="External"/><Relationship Id="rId303" Type="http://schemas.openxmlformats.org/officeDocument/2006/relationships/hyperlink" Target="http://starwars.wikia.com/wiki/Sab%C3%A9" TargetMode="External"/><Relationship Id="rId525" Type="http://schemas.openxmlformats.org/officeDocument/2006/relationships/hyperlink" Target="http://starwars.wikia.com/wiki/Blackhole_Stormtrooper" TargetMode="External"/><Relationship Id="rId590" Type="http://schemas.openxmlformats.org/officeDocument/2006/relationships/hyperlink" Target="http://starwars.wikia.com/wiki/Jar_Jar_Binks" TargetMode="External"/><Relationship Id="rId110" Type="http://schemas.openxmlformats.org/officeDocument/2006/relationships/hyperlink" Target="http://starwars.wikia.com/wiki/Gilad_Pellaeon" TargetMode="External"/><Relationship Id="rId263" Type="http://schemas.openxmlformats.org/officeDocument/2006/relationships/hyperlink" Target="http://starwars.wikia.com/wiki/Mas_Amedda" TargetMode="External"/><Relationship Id="rId308" Type="http://schemas.openxmlformats.org/officeDocument/2006/relationships/hyperlink" Target="http://starwars.wikia.com/wiki/Salporin" TargetMode="External"/><Relationship Id="rId108" Type="http://schemas.openxmlformats.org/officeDocument/2006/relationships/hyperlink" Target="http://starwars.wikia.com/wiki/Calo_Nord" TargetMode="External"/><Relationship Id="rId322" Type="http://schemas.openxmlformats.org/officeDocument/2006/relationships/hyperlink" Target="http://starwars.wikia.com/wiki/Snoova" TargetMode="External"/><Relationship Id="rId737" Type="http://schemas.openxmlformats.org/officeDocument/2006/relationships/hyperlink" Target="http://starwars.wikia.com/wiki/Trandoshan" TargetMode="External"/><Relationship Id="rId748" Type="http://schemas.openxmlformats.org/officeDocument/2006/relationships/hyperlink" Target="http://www.wizards.com/default.asp?x=starwars/article/dodcampaign" TargetMode="External"/><Relationship Id="rId796" Type="http://schemas.openxmlformats.org/officeDocument/2006/relationships/hyperlink" Target="http://www.wizards.com/default.asp?x=starwars/article/dodcampaign" TargetMode="External"/><Relationship Id="rId675" Type="http://schemas.openxmlformats.org/officeDocument/2006/relationships/hyperlink" Target="http://starwars.wikia.com/wiki/Ewok" TargetMode="External"/><Relationship Id="rId676" Type="http://schemas.openxmlformats.org/officeDocument/2006/relationships/hyperlink" Target="http://starwars.wikia.com/wiki/Revanchist" TargetMode="External"/><Relationship Id="rId151" Type="http://schemas.openxmlformats.org/officeDocument/2006/relationships/hyperlink" Target="http://starwars.wikia.com/wiki/Darth_Revan" TargetMode="External"/><Relationship Id="rId198" Type="http://schemas.openxmlformats.org/officeDocument/2006/relationships/hyperlink" Target="http://starwars.wikia.com/wiki/Radiation_Zone_Assault_Trooper" TargetMode="External"/><Relationship Id="rId495" Type="http://schemas.openxmlformats.org/officeDocument/2006/relationships/hyperlink" Target="http://starwars.wikia.com/wiki/Clone_heavy_trooper" TargetMode="External"/><Relationship Id="rId437" Type="http://schemas.openxmlformats.org/officeDocument/2006/relationships/hyperlink" Target="http://starwars.wikia.com/wiki/Sith_Officer" TargetMode="External"/><Relationship Id="rId749" Type="http://schemas.openxmlformats.org/officeDocument/2006/relationships/hyperlink" Target="http://www.wizards.com/default.asp?x=starwars/article/dodcampaign" TargetMode="External"/><Relationship Id="rId168" Type="http://schemas.openxmlformats.org/officeDocument/2006/relationships/hyperlink" Target="http://starwars.wikia.com/wiki/EduCorps" TargetMode="External"/><Relationship Id="rId21" Type="http://schemas.openxmlformats.org/officeDocument/2006/relationships/hyperlink" Target="http://www.wizards.com/default.asp?x=starwars/article/FUpreview4" TargetMode="External"/><Relationship Id="rId223" Type="http://schemas.openxmlformats.org/officeDocument/2006/relationships/hyperlink" Target="http://starwars.wikia.com/wiki/Ki-Adi-Mundi" TargetMode="External"/><Relationship Id="rId486" Type="http://schemas.openxmlformats.org/officeDocument/2006/relationships/hyperlink" Target="http://starwars.wikia.com/wiki/Thon" TargetMode="External"/><Relationship Id="rId64" Type="http://schemas.openxmlformats.org/officeDocument/2006/relationships/hyperlink" Target="http://starwars.wikia.com/wiki/Admiral_Thrawn" TargetMode="External"/><Relationship Id="rId333" Type="http://schemas.openxmlformats.org/officeDocument/2006/relationships/hyperlink" Target="http://starwars.wikia.com/wiki/Ugnaught" TargetMode="External"/><Relationship Id="rId767" Type="http://schemas.openxmlformats.org/officeDocument/2006/relationships/hyperlink" Target="http://www.wizards.com/default.asp?x=starwars/article/dodcampaign" TargetMode="External"/><Relationship Id="rId599" Type="http://schemas.openxmlformats.org/officeDocument/2006/relationships/hyperlink" Target="http://starwars.wikia.com/wiki/Sith_Marauder" TargetMode="External"/><Relationship Id="rId375" Type="http://schemas.openxmlformats.org/officeDocument/2006/relationships/hyperlink" Target="http://starwars.wikia.com/wiki/Clone_shadow_trooper" TargetMode="External"/><Relationship Id="rId10" Type="http://schemas.openxmlformats.org/officeDocument/2006/relationships/hyperlink" Target="http://www.wizards.com/default.asp?x=starwars/article/LOTFpreview3" TargetMode="External"/><Relationship Id="rId746" Type="http://schemas.openxmlformats.org/officeDocument/2006/relationships/hyperlink" Target="http://starwars.wikia.com/wiki/Imperial_Sentinel" TargetMode="External"/><Relationship Id="rId536" Type="http://schemas.openxmlformats.org/officeDocument/2006/relationships/hyperlink" Target="http://starwars.wikia.com/wiki/Jabba_the_Hutt" TargetMode="External"/><Relationship Id="rId543" Type="http://schemas.openxmlformats.org/officeDocument/2006/relationships/hyperlink" Target="http://starwars.wikia.com/wiki/Shaman" TargetMode="External"/><Relationship Id="rId368" Type="http://schemas.openxmlformats.org/officeDocument/2006/relationships/hyperlink" Target="http://starwars.wikia.com/wiki/Clone_Blaze_Trooper" TargetMode="External"/><Relationship Id="rId451" Type="http://schemas.openxmlformats.org/officeDocument/2006/relationships/hyperlink" Target="http://starwars.wikia.com/wiki/Mercenary" TargetMode="External"/><Relationship Id="rId160" Type="http://schemas.openxmlformats.org/officeDocument/2006/relationships/hyperlink" Target="http://starwars.wikia.com/wiki/Deliah_Blue" TargetMode="External"/><Relationship Id="rId28" Type="http://schemas.openxmlformats.org/officeDocument/2006/relationships/hyperlink" Target="http://www.wizards.com/default.asp?x=starwars/article/AEPreview1" TargetMode="External"/><Relationship Id="rId624" Type="http://schemas.openxmlformats.org/officeDocument/2006/relationships/hyperlink" Target="http://starwars.wikia.com/wiki/Assassin" TargetMode="External"/><Relationship Id="rId361" Type="http://schemas.openxmlformats.org/officeDocument/2006/relationships/hyperlink" Target="http://starwars.wikia.com/wiki/Blockade_Runner" TargetMode="External"/><Relationship Id="rId82" Type="http://schemas.openxmlformats.org/officeDocument/2006/relationships/hyperlink" Target="http://starwars.wikia.com/wiki/Atton_Rand" TargetMode="External"/><Relationship Id="rId645" Type="http://schemas.openxmlformats.org/officeDocument/2006/relationships/hyperlink" Target="http://starwars.wikia.com/wiki/Pleth_Juun" TargetMode="External"/><Relationship Id="rId69" Type="http://schemas.openxmlformats.org/officeDocument/2006/relationships/hyperlink" Target="http://starwars.wikia.com/wiki/Anakin_Skywalker" TargetMode="External"/><Relationship Id="rId337" Type="http://schemas.openxmlformats.org/officeDocument/2006/relationships/hyperlink" Target="http://starwars.wikia.com/wiki/Galen_Marek" TargetMode="External"/><Relationship Id="rId695" Type="http://schemas.openxmlformats.org/officeDocument/2006/relationships/hyperlink" Target="http://starwars.wikia.com/wiki/Felucian" TargetMode="External"/><Relationship Id="rId799" Type="http://schemas.openxmlformats.org/officeDocument/2006/relationships/hyperlink" Target="http://www.wizards.com/default.asp?x=starwars/article/dodcampaign" TargetMode="External"/><Relationship Id="rId206" Type="http://schemas.openxmlformats.org/officeDocument/2006/relationships/hyperlink" Target="http://starwars.wikia.com/wiki/Jarael" TargetMode="External"/><Relationship Id="rId433" Type="http://schemas.openxmlformats.org/officeDocument/2006/relationships/hyperlink" Target="http://starwars.wikia.com/wiki/Sith_apprentice" TargetMode="External"/><Relationship Id="rId764" Type="http://schemas.openxmlformats.org/officeDocument/2006/relationships/hyperlink" Target="http://www.wizards.com/default.asp?x=starwars/article/dodcampaign" TargetMode="External"/><Relationship Id="rId253" Type="http://schemas.openxmlformats.org/officeDocument/2006/relationships/hyperlink" Target="http://starwars.wikia.com/wiki/Mandalorian" TargetMode="External"/><Relationship Id="rId710" Type="http://schemas.openxmlformats.org/officeDocument/2006/relationships/hyperlink" Target="http://starwars.wikia.com/wiki/Believers" TargetMode="External"/><Relationship Id="rId256" Type="http://schemas.openxmlformats.org/officeDocument/2006/relationships/hyperlink" Target="http://starwars.wikia.com/wiki/Mandalorian" TargetMode="External"/><Relationship Id="rId235" Type="http://schemas.openxmlformats.org/officeDocument/2006/relationships/hyperlink" Target="http://starwars.wikia.com/wiki/Lando_Calrissian" TargetMode="External"/><Relationship Id="rId763" Type="http://schemas.openxmlformats.org/officeDocument/2006/relationships/hyperlink" Target="http://www.wizards.com/default.asp?x=starwars/article/dodcampaign" TargetMode="External"/><Relationship Id="rId269" Type="http://schemas.openxmlformats.org/officeDocument/2006/relationships/hyperlink" Target="http://starwars.wikia.com/wiki/Mirax_Terrik_Horn" TargetMode="External"/><Relationship Id="rId166" Type="http://schemas.openxmlformats.org/officeDocument/2006/relationships/hyperlink" Target="http://starwars.wikia.com/wiki/Drexl_Roosh" TargetMode="External"/><Relationship Id="rId589" Type="http://schemas.openxmlformats.org/officeDocument/2006/relationships/hyperlink" Target="http://starwars.wikia.com/wiki/Jango_Fett" TargetMode="External"/><Relationship Id="rId623" Type="http://schemas.openxmlformats.org/officeDocument/2006/relationships/hyperlink" Target="http://starwars.wikia.com/wiki/Corporate_Sector" TargetMode="External"/><Relationship Id="rId53" Type="http://schemas.openxmlformats.org/officeDocument/2006/relationships/hyperlink" Target="http://www.wizards.com/default.asp?x=starwars/article/KOTORweben5" TargetMode="External"/><Relationship Id="rId334" Type="http://schemas.openxmlformats.org/officeDocument/2006/relationships/hyperlink" Target="http://starwars.wikia.com/wiki/Ulic_Qel-Droma" TargetMode="External"/><Relationship Id="rId310" Type="http://schemas.openxmlformats.org/officeDocument/2006/relationships/hyperlink" Target="http://starwars.wikia.com/wiki/Senate_Commando" TargetMode="External"/><Relationship Id="rId660" Type="http://schemas.openxmlformats.org/officeDocument/2006/relationships/hyperlink" Target="http://www.wizards.com/default.asp?x=starwars/article/FringeStatPack" TargetMode="External"/><Relationship Id="rId186" Type="http://schemas.openxmlformats.org/officeDocument/2006/relationships/hyperlink" Target="http://starwars.wikia.com/wiki/Gunn_Yage" TargetMode="External"/><Relationship Id="rId588" Type="http://schemas.openxmlformats.org/officeDocument/2006/relationships/hyperlink" Target="http://starwars.wikia.com/wiki/Shasa" TargetMode="External"/><Relationship Id="rId631" Type="http://schemas.openxmlformats.org/officeDocument/2006/relationships/hyperlink" Target="http://starwars.wikia.com/wiki/Galactic_Federation_of_Free_Alliances" TargetMode="External"/><Relationship Id="rId790" Type="http://schemas.openxmlformats.org/officeDocument/2006/relationships/hyperlink" Target="http://www.wizards.com/default.asp?x=starwars/article/dodcampaign" TargetMode="External"/><Relationship Id="rId603" Type="http://schemas.openxmlformats.org/officeDocument/2006/relationships/hyperlink" Target="http://starwars.wikia.com/wiki/Wedge_Antilles" TargetMode="External"/><Relationship Id="rId309" Type="http://schemas.openxmlformats.org/officeDocument/2006/relationships/hyperlink" Target="http://starwars.wikia.com/wiki/Sector_Ranger" TargetMode="External"/><Relationship Id="rId104" Type="http://schemas.openxmlformats.org/officeDocument/2006/relationships/hyperlink" Target="http://starwars.wikia.com/wiki/Brianna" TargetMode="External"/><Relationship Id="rId282" Type="http://schemas.openxmlformats.org/officeDocument/2006/relationships/hyperlink" Target="http://starwars.wikia.com/wiki/Nym" TargetMode="External"/><Relationship Id="rId692" Type="http://schemas.openxmlformats.org/officeDocument/2006/relationships/hyperlink" Target="http://starwars.wikia.com/wiki/Imperial_Informants" TargetMode="External"/><Relationship Id="rId527" Type="http://schemas.openxmlformats.org/officeDocument/2006/relationships/hyperlink" Target="http://starwars.wikia.com/wiki/Seatrooper" TargetMode="External"/><Relationship Id="rId211" Type="http://schemas.openxmlformats.org/officeDocument/2006/relationships/hyperlink" Target="http://starwars.wikia.com/wiki/Jerec" TargetMode="External"/><Relationship Id="rId90" Type="http://schemas.openxmlformats.org/officeDocument/2006/relationships/hyperlink" Target="http://starwars.wikia.com/wiki/Bendak_Starkiller" TargetMode="External"/><Relationship Id="rId760" Type="http://schemas.openxmlformats.org/officeDocument/2006/relationships/hyperlink" Target="http://www.wizards.com/default.asp?x=starwars/article/dodcampaign" TargetMode="External"/><Relationship Id="rId85" Type="http://schemas.openxmlformats.org/officeDocument/2006/relationships/hyperlink" Target="http://starwars.wikia.com/wiki/Bail_Organa" TargetMode="External"/><Relationship Id="rId291" Type="http://schemas.openxmlformats.org/officeDocument/2006/relationships/hyperlink" Target="http://starwars.wikia.com/wiki/Pol_Temm" TargetMode="External"/><Relationship Id="rId103" Type="http://schemas.openxmlformats.org/officeDocument/2006/relationships/hyperlink" Target="http://starwars.wikia.com/wiki/Boushh" TargetMode="External"/><Relationship Id="rId379" Type="http://schemas.openxmlformats.org/officeDocument/2006/relationships/hyperlink" Target="http://starwars.wikia.com/wiki/Commando" TargetMode="External"/><Relationship Id="rId530" Type="http://schemas.openxmlformats.org/officeDocument/2006/relationships/hyperlink" Target="http://starwars.wikia.com/wiki/Swamptrooper" TargetMode="External"/><Relationship Id="rId73" Type="http://schemas.openxmlformats.org/officeDocument/2006/relationships/hyperlink" Target="http://starwars.wikia.com/wiki/Antares_Draco" TargetMode="External"/><Relationship Id="rId420" Type="http://schemas.openxmlformats.org/officeDocument/2006/relationships/hyperlink" Target="http://starwars.wikia.com/wiki/Mercenary" TargetMode="External"/><Relationship Id="rId461" Type="http://schemas.openxmlformats.org/officeDocument/2006/relationships/hyperlink" Target="http://starwars.wikia.com/wiki/Cilghal" TargetMode="External"/><Relationship Id="rId795" Type="http://schemas.openxmlformats.org/officeDocument/2006/relationships/hyperlink" Target="http://www.wizards.com/default.asp?x=starwars/article/dodcampaign" TargetMode="External"/><Relationship Id="rId401" Type="http://schemas.openxmlformats.org/officeDocument/2006/relationships/hyperlink" Target="http://starwars.wikia.com/wiki/Imperial_Navy_trooper" TargetMode="External"/><Relationship Id="rId653" Type="http://schemas.openxmlformats.org/officeDocument/2006/relationships/hyperlink" Target="http://www.wizards.com/default.asp?x=starwars/article/BP4" TargetMode="External"/><Relationship Id="rId800" Type="http://schemas.openxmlformats.org/officeDocument/2006/relationships/hyperlink" Target="http://www.wizards.com/default.asp?x=starwars/article/dodcampaign" TargetMode="External"/><Relationship Id="rId502" Type="http://schemas.openxmlformats.org/officeDocument/2006/relationships/hyperlink" Target="http://starwars.wikia.com/wiki/Karnak_Tetsu" TargetMode="External"/><Relationship Id="rId224" Type="http://schemas.openxmlformats.org/officeDocument/2006/relationships/hyperlink" Target="http://starwars.wikia.com/wiki/Kit_Fisto" TargetMode="External"/><Relationship Id="rId388" Type="http://schemas.openxmlformats.org/officeDocument/2006/relationships/hyperlink" Target="http://starwars.wikia.com/wiki/Death_Star_Trooper" TargetMode="External"/><Relationship Id="rId328" Type="http://schemas.openxmlformats.org/officeDocument/2006/relationships/hyperlink" Target="http://starwars.wikia.com/wiki/Talon_Karrde" TargetMode="External"/><Relationship Id="rId558" Type="http://schemas.openxmlformats.org/officeDocument/2006/relationships/hyperlink" Target="http://starwars.wikia.com/wiki/Imperial_medic" TargetMode="External"/><Relationship Id="rId444" Type="http://schemas.openxmlformats.org/officeDocument/2006/relationships/hyperlink" Target="http://starwars.wikia.com/wiki/Stormtrooper" TargetMode="External"/><Relationship Id="rId647" Type="http://schemas.openxmlformats.org/officeDocument/2006/relationships/hyperlink" Target="http://starwars.wikia.com/wiki/Scavenger" TargetMode="External"/><Relationship Id="rId218" Type="http://schemas.openxmlformats.org/officeDocument/2006/relationships/hyperlink" Target="http://starwars.wikia.com/wiki/Jorj_Car%27das" TargetMode="External"/><Relationship Id="rId364" Type="http://schemas.openxmlformats.org/officeDocument/2006/relationships/hyperlink" Target="http://starwars.wikia.com/wiki/Bounty_Hunter" TargetMode="External"/><Relationship Id="rId673" Type="http://schemas.openxmlformats.org/officeDocument/2006/relationships/hyperlink" Target="http://starwars.wikia.com/wiki/Bothan_commando" TargetMode="External"/><Relationship Id="rId729" Type="http://schemas.openxmlformats.org/officeDocument/2006/relationships/hyperlink" Target="http://starwars.wikia.com/wiki/Stormtrooper" TargetMode="External"/><Relationship Id="rId476" Type="http://schemas.openxmlformats.org/officeDocument/2006/relationships/hyperlink" Target="http://starwars.wikia.com/wiki/Odan-Urr" TargetMode="External"/><Relationship Id="rId137" Type="http://schemas.openxmlformats.org/officeDocument/2006/relationships/hyperlink" Target="http://starwars.wikia.com/wiki/Dark_Lord_of_the_Sith" TargetMode="External"/><Relationship Id="rId3" Type="http://schemas.openxmlformats.org/officeDocument/2006/relationships/hyperlink" Target="http://www.wizards.com/default.asp?x=starwars/article/FUpreview7" TargetMode="External"/><Relationship Id="rId356" Type="http://schemas.openxmlformats.org/officeDocument/2006/relationships/hyperlink" Target="http://starwars.wikia.com/wiki/Acaadi" TargetMode="External"/><Relationship Id="rId100" Type="http://schemas.openxmlformats.org/officeDocument/2006/relationships/hyperlink" Target="http://starwars.wikia.com/wiki/BoShek" TargetMode="External"/><Relationship Id="rId287" Type="http://schemas.openxmlformats.org/officeDocument/2006/relationships/hyperlink" Target="http://starwars.wikia.com/wiki/Obi-Wan_Kenobi" TargetMode="External"/><Relationship Id="rId294" Type="http://schemas.openxmlformats.org/officeDocument/2006/relationships/hyperlink" Target="http://starwars.wikia.com/wiki/Queen_Jool" TargetMode="External"/><Relationship Id="rId403" Type="http://schemas.openxmlformats.org/officeDocument/2006/relationships/hyperlink" Target="http://starwars.wikia.com/wiki/Imperial_Officer" TargetMode="External"/><Relationship Id="rId236" Type="http://schemas.openxmlformats.org/officeDocument/2006/relationships/hyperlink" Target="http://starwars.wikia.com/wiki/Leia_Organa" TargetMode="External"/><Relationship Id="rId593" Type="http://schemas.openxmlformats.org/officeDocument/2006/relationships/hyperlink" Target="http://starwars.wikia.com/wiki/Outlaw_Tech" TargetMode="External"/><Relationship Id="rId265" Type="http://schemas.openxmlformats.org/officeDocument/2006/relationships/hyperlink" Target="http://starwars.wikia.com/wiki/Rahm_Kota" TargetMode="External"/><Relationship Id="rId133" Type="http://schemas.openxmlformats.org/officeDocument/2006/relationships/hyperlink" Target="http://starwars.wikia.com/wiki/Czerka" TargetMode="External"/><Relationship Id="rId121" Type="http://schemas.openxmlformats.org/officeDocument/2006/relationships/hyperlink" Target="http://starwars.wikia.com/wiki/Commander_Rex" TargetMode="External"/><Relationship Id="rId178" Type="http://schemas.openxmlformats.org/officeDocument/2006/relationships/hyperlink" Target="http://starwars.wikia.com/wiki/Garm_Bel_Iblis" TargetMode="External"/><Relationship Id="rId475" Type="http://schemas.openxmlformats.org/officeDocument/2006/relationships/hyperlink" Target="http://starwars.wikia.com/wiki/Nomi_Sunrider" TargetMode="External"/><Relationship Id="rId74" Type="http://schemas.openxmlformats.org/officeDocument/2006/relationships/hyperlink" Target="http://starwars.wikia.com/wiki/An%27ya_Kuro" TargetMode="External"/><Relationship Id="rId169" Type="http://schemas.openxmlformats.org/officeDocument/2006/relationships/hyperlink" Target="http://starwars.wikia.com/wiki/Emperor_Palpatine" TargetMode="External"/><Relationship Id="rId106" Type="http://schemas.openxmlformats.org/officeDocument/2006/relationships/hyperlink" Target="http://starwars.wikia.com/wiki/Cade_Skywalker" TargetMode="External"/><Relationship Id="rId404" Type="http://schemas.openxmlformats.org/officeDocument/2006/relationships/hyperlink" Target="http://starwars.wikia.com/wiki/ISB" TargetMode="External"/><Relationship Id="rId321" Type="http://schemas.openxmlformats.org/officeDocument/2006/relationships/hyperlink" Target="http://starwars.wikia.com/wiki/Sly_Moore" TargetMode="External"/><Relationship Id="rId181" Type="http://schemas.openxmlformats.org/officeDocument/2006/relationships/hyperlink" Target="http://starwars.wikia.com/wiki/GenoHaradan" TargetMode="External"/><Relationship Id="rId317" Type="http://schemas.openxmlformats.org/officeDocument/2006/relationships/hyperlink" Target="http://starwars.wikia.com/wiki/Emperor%27s_Shadow_Guard" TargetMode="External"/><Relationship Id="rId107" Type="http://schemas.openxmlformats.org/officeDocument/2006/relationships/hyperlink" Target="http://starwars.wikia.com/wiki/Canderous_Ordo" TargetMode="External"/><Relationship Id="rId275" Type="http://schemas.openxmlformats.org/officeDocument/2006/relationships/hyperlink" Target="http://starwars.wikia.com/wiki/Nahdar_Vebb" TargetMode="External"/><Relationship Id="rId4" Type="http://schemas.openxmlformats.org/officeDocument/2006/relationships/hyperlink" Target="http://www.wizards.com/default.asp?x=starwars/article/AEPreview6" TargetMode="External"/><Relationship Id="rId185" Type="http://schemas.openxmlformats.org/officeDocument/2006/relationships/hyperlink" Target="http://starwars.wikia.com/wiki/Gray_Jedi" TargetMode="External"/><Relationship Id="rId619" Type="http://schemas.openxmlformats.org/officeDocument/2006/relationships/hyperlink" Target="http://starwars.wikia.com/wiki/Galaxy_of_Intrigue" TargetMode="External"/><Relationship Id="rId195" Type="http://schemas.openxmlformats.org/officeDocument/2006/relationships/hyperlink" Target="http://starwars.wikia.com/wiki/Imperial_Knight" TargetMode="External"/><Relationship Id="rId88" Type="http://schemas.openxmlformats.org/officeDocument/2006/relationships/hyperlink" Target="http://starwars.wikia.com/wiki/Bail_Organa" TargetMode="External"/><Relationship Id="rId358" Type="http://schemas.openxmlformats.org/officeDocument/2006/relationships/hyperlink" Target="http://starwars.wikia.com/wiki/Assassin" TargetMode="External"/><Relationship Id="rId370" Type="http://schemas.openxmlformats.org/officeDocument/2006/relationships/hyperlink" Target="http://starwars.wikia.com/wiki/Clone_trooper_pilot" TargetMode="External"/><Relationship Id="rId722" Type="http://schemas.openxmlformats.org/officeDocument/2006/relationships/hyperlink" Target="http://starwars.wikia.com/wiki/Inquisitorius" TargetMode="External"/><Relationship Id="rId813" Type="http://schemas.openxmlformats.org/officeDocument/2006/relationships/vmlDrawing" Target="../drawings/vmlDrawing9.vml"/><Relationship Id="rId519" Type="http://schemas.openxmlformats.org/officeDocument/2006/relationships/hyperlink" Target="http://starwars.wikia.com/wiki/Derek_%22Hobbie%22_Klivian" TargetMode="External"/><Relationship Id="rId714" Type="http://schemas.openxmlformats.org/officeDocument/2006/relationships/hyperlink" Target="http://starwars.wikia.com/wiki/Noghri" TargetMode="External"/><Relationship Id="rId407" Type="http://schemas.openxmlformats.org/officeDocument/2006/relationships/hyperlink" Target="http://starwars.wikia.com/wiki/Information_broker" TargetMode="External"/><Relationship Id="rId526" Type="http://schemas.openxmlformats.org/officeDocument/2006/relationships/hyperlink" Target="http://starwars.wikia.com/wiki/Novatrooper" TargetMode="External"/><Relationship Id="rId610" Type="http://schemas.openxmlformats.org/officeDocument/2006/relationships/hyperlink" Target="http://starwars.wikia.com/wiki/Galaxy_of_Intrigue" TargetMode="External"/><Relationship Id="rId48" Type="http://schemas.openxmlformats.org/officeDocument/2006/relationships/hyperlink" Target="http://www.wizards.com/default.asp?x=starwars/article/KOTORminispreview5" TargetMode="External"/><Relationship Id="rId338" Type="http://schemas.openxmlformats.org/officeDocument/2006/relationships/hyperlink" Target="http://starwars.wikia.com/wiki/Virec_Xan" TargetMode="External"/><Relationship Id="rId726" Type="http://schemas.openxmlformats.org/officeDocument/2006/relationships/hyperlink" Target="http://starwars.wikia.com/wiki/Quarren_Isolation_League" TargetMode="External"/><Relationship Id="rId192" Type="http://schemas.openxmlformats.org/officeDocument/2006/relationships/hyperlink" Target="http://starwars.wikia.com/wiki/Imperial_Dungeoneer" TargetMode="External"/><Relationship Id="rId325" Type="http://schemas.openxmlformats.org/officeDocument/2006/relationships/hyperlink" Target="http://starwars.wikia.com/wiki/Stormtrooper_Commander" TargetMode="External"/><Relationship Id="rId751" Type="http://schemas.openxmlformats.org/officeDocument/2006/relationships/hyperlink" Target="http://www.wizards.com/default.asp?x=starwars/article/dodcampaign" TargetMode="External"/><Relationship Id="rId61" Type="http://schemas.openxmlformats.org/officeDocument/2006/relationships/hyperlink" Target="http://starwars.wikia.com/wiki/501st_Legion" TargetMode="External"/><Relationship Id="rId346" Type="http://schemas.openxmlformats.org/officeDocument/2006/relationships/hyperlink" Target="http://starwars.wikia.com/wiki/Zaalbar" TargetMode="External"/><Relationship Id="rId353" Type="http://schemas.openxmlformats.org/officeDocument/2006/relationships/hyperlink" Target="http://starwars.wikia.com/wiki/Han_solo" TargetMode="External"/><Relationship Id="rId335" Type="http://schemas.openxmlformats.org/officeDocument/2006/relationships/hyperlink" Target="http://starwars.wikia.com/wiki/Vandar_Tokare" TargetMode="External"/><Relationship Id="rId662" Type="http://schemas.openxmlformats.org/officeDocument/2006/relationships/hyperlink" Target="http://www.wizards.com/default.asp?x=starwars/article/FringeStatPack" TargetMode="External"/><Relationship Id="rId345" Type="http://schemas.openxmlformats.org/officeDocument/2006/relationships/hyperlink" Target="http://starwars.wikia.com/wiki/Yoda" TargetMode="External"/><Relationship Id="rId29" Type="http://schemas.openxmlformats.org/officeDocument/2006/relationships/hyperlink" Target="http://www.wizards.com/default.asp?x=starwars/article/FUpreview2" TargetMode="External"/><Relationship Id="rId548" Type="http://schemas.openxmlformats.org/officeDocument/2006/relationships/hyperlink" Target="http://starwars.wikia.com/wiki/Cel_N%27ero" TargetMode="External"/><Relationship Id="rId184" Type="http://schemas.openxmlformats.org/officeDocument/2006/relationships/hyperlink" Target="http://starwars.wikia.com/wiki/Wilhuff_Tarkin" TargetMode="External"/><Relationship Id="rId579" Type="http://schemas.openxmlformats.org/officeDocument/2006/relationships/hyperlink" Target="http://starwars.wikia.com/wiki/Malva_Greeku" TargetMode="External"/><Relationship Id="rId171" Type="http://schemas.openxmlformats.org/officeDocument/2006/relationships/hyperlink" Target="http://starwars.wikia.com/wiki/Exar_Kun" TargetMode="External"/><Relationship Id="rId5" Type="http://schemas.openxmlformats.org/officeDocument/2006/relationships/hyperlink" Target="http://www.wizards.com/default.asp?x=starwars/article/AEPreview1" TargetMode="External"/><Relationship Id="rId311" Type="http://schemas.openxmlformats.org/officeDocument/2006/relationships/hyperlink" Target="http://starwars.wikia.com/wiki/Senator_Haydel_Goravvus" TargetMode="External"/><Relationship Id="rId781" Type="http://schemas.openxmlformats.org/officeDocument/2006/relationships/hyperlink" Target="http://www.wizards.com/default.asp?x=starwars/article/dodcampaign" TargetMode="External"/><Relationship Id="rId765" Type="http://schemas.openxmlformats.org/officeDocument/2006/relationships/hyperlink" Target="http://www.wizards.com/default.asp?x=starwars/article/dodcampaign" TargetMode="External"/><Relationship Id="rId266" Type="http://schemas.openxmlformats.org/officeDocument/2006/relationships/hyperlink" Target="http://starwars.wikia.com/wiki/Medical_Corps" TargetMode="External"/><Relationship Id="rId312" Type="http://schemas.openxmlformats.org/officeDocument/2006/relationships/hyperlink" Target="http://starwars.wikia.com/wiki/Shaak_Ti" TargetMode="External"/><Relationship Id="rId415" Type="http://schemas.openxmlformats.org/officeDocument/2006/relationships/hyperlink" Target="http://starwars.wikia.com/wiki/Jedi_Knight" TargetMode="External"/><Relationship Id="rId320" Type="http://schemas.openxmlformats.org/officeDocument/2006/relationships/hyperlink" Target="http://starwars.wikia.com/wiki/Slicer" TargetMode="External"/><Relationship Id="rId716" Type="http://schemas.openxmlformats.org/officeDocument/2006/relationships/hyperlink" Target="http://starwars.wikia.com/wiki/Slavery" TargetMode="External"/><Relationship Id="rId745" Type="http://schemas.openxmlformats.org/officeDocument/2006/relationships/hyperlink" Target="http://starwars.wikia.com/wiki/Inquisitorius" TargetMode="External"/><Relationship Id="rId694" Type="http://schemas.openxmlformats.org/officeDocument/2006/relationships/hyperlink" Target="http://starwars.wikia.com/wiki/Imperial_officer" TargetMode="External"/><Relationship Id="rId635" Type="http://schemas.openxmlformats.org/officeDocument/2006/relationships/hyperlink" Target="http://starwars.wikia.com/wiki/Galactic_Federation_of_Free_Alliances" TargetMode="External"/><Relationship Id="rId411" Type="http://schemas.openxmlformats.org/officeDocument/2006/relationships/hyperlink" Target="http://starwars.wikia.com/wiki/Jedi_Battlemaster" TargetMode="External"/><Relationship Id="rId63" Type="http://schemas.openxmlformats.org/officeDocument/2006/relationships/hyperlink" Target="http://starwars.wikia.com/wiki/Admiral_Gar_Stazi" TargetMode="External"/><Relationship Id="rId237" Type="http://schemas.openxmlformats.org/officeDocument/2006/relationships/hyperlink" Target="http://starwars.wikia.com/wiki/Liaan_Lah" TargetMode="External"/><Relationship Id="rId127" Type="http://schemas.openxmlformats.org/officeDocument/2006/relationships/hyperlink" Target="http://starwars.wikia.com/wiki/Cody" TargetMode="External"/><Relationship Id="rId741" Type="http://schemas.openxmlformats.org/officeDocument/2006/relationships/hyperlink" Target="http://starwars.wikia.com/wiki/Trandoshan" TargetMode="External"/><Relationship Id="rId706" Type="http://schemas.openxmlformats.org/officeDocument/2006/relationships/hyperlink" Target="http://starwars.wikia.com/wiki/Bespin" TargetMode="External"/><Relationship Id="rId429" Type="http://schemas.openxmlformats.org/officeDocument/2006/relationships/hyperlink" Target="http://starwars.wikia.com/wiki/Privateer" TargetMode="External"/><Relationship Id="rId313" Type="http://schemas.openxmlformats.org/officeDocument/2006/relationships/hyperlink" Target="http://starwars.wikia.com/wiki/Shado_Vao" TargetMode="External"/><Relationship Id="rId285" Type="http://schemas.openxmlformats.org/officeDocument/2006/relationships/hyperlink" Target="http://starwars.wikia.com/wiki/Obi-Wan_Kenobi" TargetMode="External"/><Relationship Id="rId582" Type="http://schemas.openxmlformats.org/officeDocument/2006/relationships/hyperlink" Target="http://starwars.wikia.com/wiki/Vordell" TargetMode="External"/><Relationship Id="rId757" Type="http://schemas.openxmlformats.org/officeDocument/2006/relationships/hyperlink" Target="http://www.wizards.com/default.asp?x=starwars/article/dodcampaign" TargetMode="External"/><Relationship Id="rId226" Type="http://schemas.openxmlformats.org/officeDocument/2006/relationships/hyperlink" Target="http://starwars.wikia.com/wiki/Knighthunter" TargetMode="External"/><Relationship Id="rId314" Type="http://schemas.openxmlformats.org/officeDocument/2006/relationships/hyperlink" Target="http://starwars.wikia.com/wiki/Shado_Vao" TargetMode="External"/><Relationship Id="rId784" Type="http://schemas.openxmlformats.org/officeDocument/2006/relationships/hyperlink" Target="http://www.wizards.com/default.asp?x=starwars/article/dodcampaign" TargetMode="External"/><Relationship Id="rId363" Type="http://schemas.openxmlformats.org/officeDocument/2006/relationships/hyperlink" Target="http://starwars.wikia.com/wiki/Bounty_Hunter" TargetMode="External"/><Relationship Id="rId112" Type="http://schemas.openxmlformats.org/officeDocument/2006/relationships/hyperlink" Target="http://starwars.wikia.com/wiki/Jan_Dodonna" TargetMode="External"/><Relationship Id="rId290" Type="http://schemas.openxmlformats.org/officeDocument/2006/relationships/hyperlink" Target="http://starwars.wikia.com/wiki/Plo_Koon" TargetMode="External"/><Relationship Id="rId367" Type="http://schemas.openxmlformats.org/officeDocument/2006/relationships/hyperlink" Target="http://starwars.wikia.com/wiki/Panaka" TargetMode="External"/><Relationship Id="rId566" Type="http://schemas.openxmlformats.org/officeDocument/2006/relationships/hyperlink" Target="http://www.wizards.com/default.asp?x=starwars/article/GalaxyatWarWatTambor" TargetMode="External"/><Relationship Id="rId197" Type="http://schemas.openxmlformats.org/officeDocument/2006/relationships/hyperlink" Target="http://starwars.wikia.com/wiki/Imperial_Missionary" TargetMode="External"/><Relationship Id="rId348" Type="http://schemas.openxmlformats.org/officeDocument/2006/relationships/hyperlink" Target="http://starwars.wikia.com/wiki/Zam_Wesell" TargetMode="External"/><Relationship Id="rId259" Type="http://schemas.openxmlformats.org/officeDocument/2006/relationships/hyperlink" Target="http://starwars.wikia.com/wiki/Marasiah_Fel" TargetMode="External"/><Relationship Id="rId573" Type="http://schemas.openxmlformats.org/officeDocument/2006/relationships/hyperlink" Target="http://www.wizards.com/default.asp?x=starwars/article/GalaxyatWarRepeatingBlaster" TargetMode="External"/><Relationship Id="rId472" Type="http://schemas.openxmlformats.org/officeDocument/2006/relationships/hyperlink" Target="http://starwars.wikia.com/wiki/Kyle_Katarn" TargetMode="External"/><Relationship Id="rId717" Type="http://schemas.openxmlformats.org/officeDocument/2006/relationships/hyperlink" Target="http://starwars.wikia.com/wiki/Coruscant_Guard" TargetMode="External"/><Relationship Id="rId416" Type="http://schemas.openxmlformats.org/officeDocument/2006/relationships/hyperlink" Target="http://starwars.wikia.com/wiki/Jedi_Master" TargetMode="External"/><Relationship Id="rId559" Type="http://schemas.openxmlformats.org/officeDocument/2006/relationships/hyperlink" Target="http://starwars.wikia.com/wiki/Imperial_Intelligence" TargetMode="External"/><Relationship Id="rId384" Type="http://schemas.openxmlformats.org/officeDocument/2006/relationships/hyperlink" Target="http://starwars.wikia.com/wiki/Dark_Side_Marauder" TargetMode="External"/><Relationship Id="rId644" Type="http://schemas.openxmlformats.org/officeDocument/2006/relationships/hyperlink" Target="http://starwars.wikia.com/wiki/Mon_Calamari" TargetMode="External"/><Relationship Id="rId762" Type="http://schemas.openxmlformats.org/officeDocument/2006/relationships/hyperlink" Target="http://www.wizards.com/default.asp?x=starwars/article/dodcampaign" TargetMode="External"/><Relationship Id="rId125" Type="http://schemas.openxmlformats.org/officeDocument/2006/relationships/hyperlink" Target="http://starwars.wikia.com/wiki/Chewbacca" TargetMode="External"/><Relationship Id="rId193" Type="http://schemas.openxmlformats.org/officeDocument/2006/relationships/hyperlink" Target="http://starwars.wikia.com/wiki/Inquisitor" TargetMode="External"/><Relationship Id="rId329" Type="http://schemas.openxmlformats.org/officeDocument/2006/relationships/hyperlink" Target="http://starwars.wikia.com/wiki/Tarfful" TargetMode="External"/><Relationship Id="rId547" Type="http://schemas.openxmlformats.org/officeDocument/2006/relationships/hyperlink" Target="http://starwars.wikia.com/wiki/Ferrika_Lazerra" TargetMode="External"/><Relationship Id="rId733" Type="http://schemas.openxmlformats.org/officeDocument/2006/relationships/hyperlink" Target="http://starwars.wikia.com/wiki/Trandoshan" TargetMode="External"/><Relationship Id="rId229" Type="http://schemas.openxmlformats.org/officeDocument/2006/relationships/hyperlink" Target="http://starwars.wikia.com/wiki/Rahm_Kota" TargetMode="External"/><Relationship Id="rId286" Type="http://schemas.openxmlformats.org/officeDocument/2006/relationships/hyperlink" Target="http://starwars.wikia.com/wiki/Oron_Jaeger" TargetMode="External"/><Relationship Id="rId417" Type="http://schemas.openxmlformats.org/officeDocument/2006/relationships/hyperlink" Target="http://starwars.wikia.com/wiki/Jedi_Padawan" TargetMode="External"/><Relationship Id="rId496" Type="http://schemas.openxmlformats.org/officeDocument/2006/relationships/hyperlink" Target="http://starwars.wikia.com/wiki/Deena_Shan" TargetMode="External"/><Relationship Id="rId697" Type="http://schemas.openxmlformats.org/officeDocument/2006/relationships/hyperlink" Target="http://starwars.wikia.com/wiki/Imperial_Detention_Block_Guard" TargetMode="External"/><Relationship Id="rId483" Type="http://schemas.openxmlformats.org/officeDocument/2006/relationships/hyperlink" Target="http://starwars.wikia.com/wiki/Gatekeeper" TargetMode="External"/><Relationship Id="rId598" Type="http://schemas.openxmlformats.org/officeDocument/2006/relationships/hyperlink" Target="http://starwars.wikia.com/wiki/Regera_Girawn,_Force_Witch" TargetMode="External"/><Relationship Id="rId655" Type="http://schemas.openxmlformats.org/officeDocument/2006/relationships/hyperlink" Target="http://www.wizards.com/default.asp?x=starwars/article/iridonian" TargetMode="External"/><Relationship Id="rId245" Type="http://schemas.openxmlformats.org/officeDocument/2006/relationships/hyperlink" Target="http://starwars.wikia.com/wiki/Lumiya" TargetMode="External"/><Relationship Id="rId143" Type="http://schemas.openxmlformats.org/officeDocument/2006/relationships/hyperlink" Target="http://starwars.wikia.com/wiki/Darth_Krayt" TargetMode="External"/><Relationship Id="rId355" Type="http://schemas.openxmlformats.org/officeDocument/2006/relationships/hyperlink" Target="http://starwars.wikia.com/wiki/Han_solo" TargetMode="External"/><Relationship Id="rId68" Type="http://schemas.openxmlformats.org/officeDocument/2006/relationships/hyperlink" Target="http://starwars.wikia.com/wiki/Ahsoka_Tano" TargetMode="External"/><Relationship Id="rId659" Type="http://schemas.openxmlformats.org/officeDocument/2006/relationships/hyperlink" Target="http://www.wizards.com/default.asp?x=starwars/article/FringeStatPack" TargetMode="External"/><Relationship Id="rId617" Type="http://schemas.openxmlformats.org/officeDocument/2006/relationships/hyperlink" Target="http://starwars.wikia.com/wiki/Galaxy_of_Intrigue" TargetMode="External"/><Relationship Id="rId685" Type="http://schemas.openxmlformats.org/officeDocument/2006/relationships/hyperlink" Target="http://starwars.wikia.com/wiki/Chiss" TargetMode="External"/><Relationship Id="rId162" Type="http://schemas.openxmlformats.org/officeDocument/2006/relationships/hyperlink" Target="http://starwars.wikia.com/wiki/Deliah_Blue" TargetMode="External"/><Relationship Id="rId453" Type="http://schemas.openxmlformats.org/officeDocument/2006/relationships/hyperlink" Target="http://starwars.wikia.com/wiki/Blackguard" TargetMode="External"/><Relationship Id="rId556" Type="http://schemas.openxmlformats.org/officeDocument/2006/relationships/hyperlink" Target="http://starwars.wikia.com/wiki/Zan_Dane" TargetMode="External"/><Relationship Id="rId574" Type="http://schemas.openxmlformats.org/officeDocument/2006/relationships/hyperlink" Target="http://www.wizards.com/default.asp?x=starwars/article/GalaxyatWarRepeatingBlaster" TargetMode="External"/><Relationship Id="rId809" Type="http://schemas.openxmlformats.org/officeDocument/2006/relationships/hyperlink" Target="http://www.wizards.com/default.asp?x=starwars/article/dodcampaign" TargetMode="External"/><Relationship Id="rId457" Type="http://schemas.openxmlformats.org/officeDocument/2006/relationships/hyperlink" Target="http://starwars.wikia.com/wiki/Azrakel" TargetMode="External"/><Relationship Id="rId25" Type="http://schemas.openxmlformats.org/officeDocument/2006/relationships/hyperlink" Target="http://www.wizards.com/default.asp?x=starwars/article/AEPreview4" TargetMode="External"/><Relationship Id="rId122" Type="http://schemas.openxmlformats.org/officeDocument/2006/relationships/hyperlink" Target="http://starwars.wikia.com/wiki/Celeste_Morne" TargetMode="External"/><Relationship Id="rId116" Type="http://schemas.openxmlformats.org/officeDocument/2006/relationships/hyperlink" Target="http://starwars.wikia.com/wiki/Cassus_Fett" TargetMode="External"/><Relationship Id="rId96" Type="http://schemas.openxmlformats.org/officeDocument/2006/relationships/hyperlink" Target="http://starwars.wikia.com/wiki/Bladeborn" TargetMode="External"/><Relationship Id="rId551" Type="http://schemas.openxmlformats.org/officeDocument/2006/relationships/hyperlink" Target="http://starwars.wikia.com/wiki/Black_Sun" TargetMode="External"/><Relationship Id="rId705" Type="http://schemas.openxmlformats.org/officeDocument/2006/relationships/hyperlink" Target="http://starwars.wikia.com/wiki/Bespin" TargetMode="External"/><Relationship Id="rId505" Type="http://schemas.openxmlformats.org/officeDocument/2006/relationships/hyperlink" Target="http://starwars.wikia.com/wiki/Meekah_Hozard" TargetMode="External"/><Relationship Id="rId231" Type="http://schemas.openxmlformats.org/officeDocument/2006/relationships/hyperlink" Target="http://starwars.wikia.com/wiki/Krath" TargetMode="External"/><Relationship Id="rId806" Type="http://schemas.openxmlformats.org/officeDocument/2006/relationships/hyperlink" Target="http://www.wizards.com/default.asp?x=starwars/article/dodcampaign" TargetMode="External"/><Relationship Id="rId750" Type="http://schemas.openxmlformats.org/officeDocument/2006/relationships/hyperlink" Target="http://www.wizards.com/default.asp?x=starwars/article/dodcampaign" TargetMode="External"/><Relationship Id="rId397" Type="http://schemas.openxmlformats.org/officeDocument/2006/relationships/hyperlink" Target="http://starwars.wikia.com/wiki/Geonosian" TargetMode="External"/><Relationship Id="rId427" Type="http://schemas.openxmlformats.org/officeDocument/2006/relationships/hyperlink" Target="http://starwars.wikia.com/wiki/Pol_Virten" TargetMode="External"/><Relationship Id="rId148" Type="http://schemas.openxmlformats.org/officeDocument/2006/relationships/hyperlink" Target="http://starwars.wikia.com/wiki/Darth_maul" TargetMode="External"/><Relationship Id="rId159" Type="http://schemas.openxmlformats.org/officeDocument/2006/relationships/hyperlink" Target="http://starwars.wikia.com/wiki/Dathomiri_Witch" TargetMode="External"/><Relationship Id="rId352" Type="http://schemas.openxmlformats.org/officeDocument/2006/relationships/hyperlink" Target="http://starwars.wikia.com/wiki/Zuckuss" TargetMode="External"/><Relationship Id="rId718" Type="http://schemas.openxmlformats.org/officeDocument/2006/relationships/hyperlink" Target="http://starwars.wikia.com/wiki/Coruscant_Guard" TargetMode="External"/><Relationship Id="rId507" Type="http://schemas.openxmlformats.org/officeDocument/2006/relationships/hyperlink" Target="http://starwars.wikia.com/wiki/Rogue_Squadron" TargetMode="External"/><Relationship Id="rId552" Type="http://schemas.openxmlformats.org/officeDocument/2006/relationships/hyperlink" Target="http://starwars.wikia.com/wiki/Ace" TargetMode="External"/><Relationship Id="rId562" Type="http://schemas.openxmlformats.org/officeDocument/2006/relationships/hyperlink" Target="http://www.wizards.com/default.asp?x=starwars/article/GalaxyatWarAhsoka" TargetMode="External"/><Relationship Id="rId32" Type="http://schemas.openxmlformats.org/officeDocument/2006/relationships/hyperlink" Target="http://www.wizards.com/default.asp?x=starwars/article/LOTFpreview1" TargetMode="External"/><Relationship Id="rId101" Type="http://schemas.openxmlformats.org/officeDocument/2006/relationships/hyperlink" Target="http://starwars.wikia.com/wiki/Bossk" TargetMode="External"/><Relationship Id="rId506" Type="http://schemas.openxmlformats.org/officeDocument/2006/relationships/hyperlink" Target="http://starwars.wikia.com/wiki/Rebel_Honor_Guard" TargetMode="External"/><Relationship Id="rId627" Type="http://schemas.openxmlformats.org/officeDocument/2006/relationships/hyperlink" Target="http://starwars.wikia.com/wiki/Clone_trooper" TargetMode="External"/><Relationship Id="rId682" Type="http://schemas.openxmlformats.org/officeDocument/2006/relationships/hyperlink" Target="http://starwars.wikia.com/wiki/Whiphid" TargetMode="External"/><Relationship Id="rId155" Type="http://schemas.openxmlformats.org/officeDocument/2006/relationships/hyperlink" Target="http://starwars.wikia.com/wiki/Darth_Traya" TargetMode="External"/><Relationship Id="rId412" Type="http://schemas.openxmlformats.org/officeDocument/2006/relationships/hyperlink" Target="http://starwars.wikia.com/wiki/Jedi_Battlemaster" TargetMode="External"/><Relationship Id="rId755" Type="http://schemas.openxmlformats.org/officeDocument/2006/relationships/hyperlink" Target="http://www.wizards.com/default.asp?x=starwars/article/dodcampaign" TargetMode="External"/><Relationship Id="rId305" Type="http://schemas.openxmlformats.org/officeDocument/2006/relationships/hyperlink" Target="http://starwars.wikia.com/wiki/Sable_Dawn" TargetMode="External"/><Relationship Id="rId315" Type="http://schemas.openxmlformats.org/officeDocument/2006/relationships/hyperlink" Target="http://starwars.wikia.com/wiki/Shadow_Hand" TargetMode="External"/><Relationship Id="rId280" Type="http://schemas.openxmlformats.org/officeDocument/2006/relationships/hyperlink" Target="http://starwars.wikia.com/wiki/Noghri" TargetMode="External"/><Relationship Id="rId561" Type="http://schemas.openxmlformats.org/officeDocument/2006/relationships/hyperlink" Target="http://www.wizards.com/default.asp?x=starwars/article/GalaxyatWarAhsoka" TargetMode="External"/><Relationship Id="rId500" Type="http://schemas.openxmlformats.org/officeDocument/2006/relationships/hyperlink" Target="http://starwars.wikia.com/wiki/Soldier_of_fortune" TargetMode="External"/><Relationship Id="rId779" Type="http://schemas.openxmlformats.org/officeDocument/2006/relationships/hyperlink" Target="http://www.wizards.com/default.asp?x=starwars/article/dodcampaign" TargetMode="External"/><Relationship Id="rId625" Type="http://schemas.openxmlformats.org/officeDocument/2006/relationships/hyperlink" Target="http://starwars.wikia.com/wiki/Clone_trooper" TargetMode="External"/><Relationship Id="rId243" Type="http://schemas.openxmlformats.org/officeDocument/2006/relationships/hyperlink" Target="http://starwars.wikia.com/wiki/Luke_skywalker" TargetMode="External"/><Relationship Id="rId220" Type="http://schemas.openxmlformats.org/officeDocument/2006/relationships/hyperlink" Target="http://starwars.wikia.com/wiki/Kazdan_Paratus" TargetMode="External"/><Relationship Id="rId607" Type="http://schemas.openxmlformats.org/officeDocument/2006/relationships/hyperlink" Target="http://starwars.wikia.com/wiki/Vagaari" TargetMode="External"/><Relationship Id="rId542" Type="http://schemas.openxmlformats.org/officeDocument/2006/relationships/hyperlink" Target="http://starwars.wikia.com/wiki/Yalpor_Waar" TargetMode="External"/><Relationship Id="rId201" Type="http://schemas.openxmlformats.org/officeDocument/2006/relationships/hyperlink" Target="http://starwars.wikia.com/wiki/Sovereign_Protector" TargetMode="External"/><Relationship Id="rId680" Type="http://schemas.openxmlformats.org/officeDocument/2006/relationships/hyperlink" Target="http://starwars.wikia.com/wiki/Sith_apprentice" TargetMode="External"/><Relationship Id="rId508" Type="http://schemas.openxmlformats.org/officeDocument/2006/relationships/hyperlink" Target="http://starwars.wikia.com/wiki/SpecForce" TargetMode="External"/><Relationship Id="rId768" Type="http://schemas.openxmlformats.org/officeDocument/2006/relationships/hyperlink" Target="http://www.wizards.com/default.asp?x=starwars/article/dodcampaign" TargetMode="External"/><Relationship Id="rId671" Type="http://schemas.openxmlformats.org/officeDocument/2006/relationships/hyperlink" Target="http://www.wizards.com/default.asp?x=starwars/article/NewRepublicStatPack" TargetMode="External"/><Relationship Id="rId440" Type="http://schemas.openxmlformats.org/officeDocument/2006/relationships/hyperlink" Target="http://starwars.wikia.com/wiki/Smuggler" TargetMode="External"/><Relationship Id="rId262" Type="http://schemas.openxmlformats.org/officeDocument/2006/relationships/hyperlink" Target="http://starwars.wikia.com/wiki/Hierogryph" TargetMode="External"/><Relationship Id="rId613" Type="http://schemas.openxmlformats.org/officeDocument/2006/relationships/hyperlink" Target="http://starwars.wikia.com/wiki/Kal_Jorek" TargetMode="External"/><Relationship Id="rId18" Type="http://schemas.openxmlformats.org/officeDocument/2006/relationships/hyperlink" Target="http://www.wizards.com/default.asp?x=starwars/article/SagaPreview8" TargetMode="External"/><Relationship Id="rId788" Type="http://schemas.openxmlformats.org/officeDocument/2006/relationships/hyperlink" Target="http://www.wizards.com/default.asp?x=starwars/article/dodcampaign" TargetMode="External"/><Relationship Id="rId27" Type="http://schemas.openxmlformats.org/officeDocument/2006/relationships/hyperlink" Target="http://www.wizards.com/default.asp?x=starwars/article/LOTFpreview2" TargetMode="External"/><Relationship Id="rId341" Type="http://schemas.openxmlformats.org/officeDocument/2006/relationships/hyperlink" Target="http://starwars.wikia.com/wiki/Visas_Marr" TargetMode="External"/><Relationship Id="rId45" Type="http://schemas.openxmlformats.org/officeDocument/2006/relationships/hyperlink" Target="http://www.wizards.com/default.asp?x=starwars/article/KOTORminispreview4" TargetMode="External"/><Relationship Id="rId58" Type="http://schemas.openxmlformats.org/officeDocument/2006/relationships/hyperlink" Target="http://www.wizards.com/default.asp?x=starwars/article/CloneWarspreview5" TargetMode="External"/><Relationship Id="rId149" Type="http://schemas.openxmlformats.org/officeDocument/2006/relationships/hyperlink" Target="http://starwars.wikia.com/wiki/Darth_Nihilus" TargetMode="External"/><Relationship Id="rId129" Type="http://schemas.openxmlformats.org/officeDocument/2006/relationships/hyperlink" Target="http://starwars.wikia.com/wiki/CompForce" TargetMode="External"/><Relationship Id="rId512" Type="http://schemas.openxmlformats.org/officeDocument/2006/relationships/hyperlink" Target="http://starwars.wikia.com/wiki/Wedge_Antilles" TargetMode="External"/><Relationship Id="rId544" Type="http://schemas.openxmlformats.org/officeDocument/2006/relationships/hyperlink" Target="http://starwars.wikia.com/wiki/SpecForce" TargetMode="External"/><Relationship Id="rId19" Type="http://schemas.openxmlformats.org/officeDocument/2006/relationships/hyperlink" Target="http://www.wizards.com/default.asp?x=starwars/article/AEPreview2" TargetMode="External"/><Relationship Id="rId120" Type="http://schemas.openxmlformats.org/officeDocument/2006/relationships/hyperlink" Target="http://starwars.wikia.com/wiki/Jhoram_Bey" TargetMode="External"/><Relationship Id="rId126" Type="http://schemas.openxmlformats.org/officeDocument/2006/relationships/hyperlink" Target="http://starwars.wikia.com/wiki/Choka_Skell" TargetMode="External"/><Relationship Id="rId490" Type="http://schemas.openxmlformats.org/officeDocument/2006/relationships/hyperlink" Target="http://starwars.wikia.com/wiki/Guri" TargetMode="External"/><Relationship Id="rId720" Type="http://schemas.openxmlformats.org/officeDocument/2006/relationships/hyperlink" Target="http://starwars.wikia.com/wiki/Imperial_Security_Bureau" TargetMode="External"/><Relationship Id="rId371" Type="http://schemas.openxmlformats.org/officeDocument/2006/relationships/hyperlink" Target="http://starwars.wikia.com/wiki/Clone_Jet_Trooper" TargetMode="External"/><Relationship Id="rId86" Type="http://schemas.openxmlformats.org/officeDocument/2006/relationships/hyperlink" Target="http://starwars.wikia.com/wiki/Bao-Dur" TargetMode="External"/><Relationship Id="rId238" Type="http://schemas.openxmlformats.org/officeDocument/2006/relationships/hyperlink" Target="http://starwars.wikia.com/wiki/Liash_Keane" TargetMode="External"/><Relationship Id="rId59" Type="http://schemas.openxmlformats.org/officeDocument/2006/relationships/hyperlink" Target="http://www.wizards.com/default.asp?x=starwars/article/iridonian" TargetMode="External"/><Relationship Id="rId66" Type="http://schemas.openxmlformats.org/officeDocument/2006/relationships/hyperlink" Target="http://starwars.wikia.com/wiki/Saul_Karath" TargetMode="External"/><Relationship Id="rId135" Type="http://schemas.openxmlformats.org/officeDocument/2006/relationships/hyperlink" Target="http://starwars.wikia.com/wiki/Dark_Jedi" TargetMode="External"/><Relationship Id="rId200" Type="http://schemas.openxmlformats.org/officeDocument/2006/relationships/hyperlink" Target="http://starwars.wikia.com/wiki/Imperial_Sentinel" TargetMode="External"/><Relationship Id="rId241" Type="http://schemas.openxmlformats.org/officeDocument/2006/relationships/hyperlink" Target="http://starwars.wikia.com/wiki/Lucien_Draay" TargetMode="External"/><Relationship Id="rId744" Type="http://schemas.openxmlformats.org/officeDocument/2006/relationships/hyperlink" Target="http://starwars.wikia.com/wiki/Inquisitorius" TargetMode="External"/><Relationship Id="rId557" Type="http://schemas.openxmlformats.org/officeDocument/2006/relationships/hyperlink" Target="http://starwars.wikia.com/wiki/Jedi_Covenant" TargetMode="External"/><Relationship Id="rId674" Type="http://schemas.openxmlformats.org/officeDocument/2006/relationships/hyperlink" Target="http://starwars.wikia.com/wiki/Corellian_Security_Force" TargetMode="External"/><Relationship Id="rId787" Type="http://schemas.openxmlformats.org/officeDocument/2006/relationships/hyperlink" Target="http://www.wizards.com/default.asp?x=starwars/article/dodcampaign" TargetMode="External"/><Relationship Id="rId449" Type="http://schemas.openxmlformats.org/officeDocument/2006/relationships/hyperlink" Target="http://starwars.wikia.com/wiki/Trader" TargetMode="External"/><Relationship Id="rId805" Type="http://schemas.openxmlformats.org/officeDocument/2006/relationships/hyperlink" Target="http://www.wizards.com/default.asp?x=starwars/article/dodcampaign" TargetMode="External"/><Relationship Id="rId11" Type="http://schemas.openxmlformats.org/officeDocument/2006/relationships/hyperlink" Target="http://www.wizards.com/default.asp?x=starwars/article/AEPreview4" TargetMode="External"/><Relationship Id="rId292" Type="http://schemas.openxmlformats.org/officeDocument/2006/relationships/hyperlink" Target="http://starwars.wikia.com/wiki/Dark_Side_Adept" TargetMode="External"/><Relationship Id="rId463" Type="http://schemas.openxmlformats.org/officeDocument/2006/relationships/hyperlink" Target="http://starwars.wikia.com/wiki/Dace_Diath" TargetMode="External"/><Relationship Id="rId587" Type="http://schemas.openxmlformats.org/officeDocument/2006/relationships/hyperlink" Target="http://starwars.wikia.com/wiki/Zietta_the_Hutt" TargetMode="External"/><Relationship Id="rId665" Type="http://schemas.openxmlformats.org/officeDocument/2006/relationships/hyperlink" Target="http://www.wizards.com/default.asp?x=starwars/article/FringeStatPack" TargetMode="External"/><Relationship Id="rId771" Type="http://schemas.openxmlformats.org/officeDocument/2006/relationships/hyperlink" Target="http://www.wizards.com/default.asp?x=starwars/article/dodcampaign" TargetMode="External"/><Relationship Id="rId33" Type="http://schemas.openxmlformats.org/officeDocument/2006/relationships/hyperlink" Target="http://www.wizards.com/default.asp?x=starwars/article/FUpreview1" TargetMode="External"/><Relationship Id="rId601" Type="http://schemas.openxmlformats.org/officeDocument/2006/relationships/hyperlink" Target="http://starwars.wikia.com/wiki/Tusken_Raider" TargetMode="External"/><Relationship Id="rId91" Type="http://schemas.openxmlformats.org/officeDocument/2006/relationships/hyperlink" Target="http://starwars.wikia.com/wiki/Vigo" TargetMode="External"/><Relationship Id="rId807" Type="http://schemas.openxmlformats.org/officeDocument/2006/relationships/hyperlink" Target="http://www.wizards.com/default.asp?x=starwars/article/dodcampaign" TargetMode="External"/><Relationship Id="rId571" Type="http://schemas.openxmlformats.org/officeDocument/2006/relationships/hyperlink" Target="http://starwars.wikia.com/wiki/Wat_Tambor" TargetMode="External"/><Relationship Id="rId421" Type="http://schemas.openxmlformats.org/officeDocument/2006/relationships/hyperlink" Target="http://starwars.wikia.com/wiki/Mercenary" TargetMode="External"/><Relationship Id="rId296" Type="http://schemas.openxmlformats.org/officeDocument/2006/relationships/hyperlink" Target="http://starwars.wikia.com/wiki/Rav" TargetMode="External"/><Relationship Id="rId385" Type="http://schemas.openxmlformats.org/officeDocument/2006/relationships/hyperlink" Target="http://starwars.wikia.com/wiki/Darok-Tho" TargetMode="External"/><Relationship Id="rId15" Type="http://schemas.openxmlformats.org/officeDocument/2006/relationships/hyperlink" Target="http://www.wizards.com/default.asp?x=starwars/article/FUpreview4" TargetMode="External"/><Relationship Id="rId620" Type="http://schemas.openxmlformats.org/officeDocument/2006/relationships/hyperlink" Target="http://starwars.wikia.com/wiki/Corporate_Sector" TargetMode="External"/><Relationship Id="rId380" Type="http://schemas.openxmlformats.org/officeDocument/2006/relationships/hyperlink" Target="http://starwars.wikia.com/wiki/Commando" TargetMode="External"/><Relationship Id="rId509" Type="http://schemas.openxmlformats.org/officeDocument/2006/relationships/hyperlink" Target="http://starwars.wikia.com/wiki/SpecForce" TargetMode="External"/><Relationship Id="rId267" Type="http://schemas.openxmlformats.org/officeDocument/2006/relationships/hyperlink" Target="http://starwars.wikia.com/wiki/Merumeru" TargetMode="External"/><Relationship Id="rId691" Type="http://schemas.openxmlformats.org/officeDocument/2006/relationships/hyperlink" Target="http://starwars.wikia.com/wiki/Felucian_Shaman" TargetMode="External"/><Relationship Id="rId529" Type="http://schemas.openxmlformats.org/officeDocument/2006/relationships/hyperlink" Target="http://starwars.wikia.com/wiki/Storm_Commando" TargetMode="External"/><Relationship Id="rId70" Type="http://schemas.openxmlformats.org/officeDocument/2006/relationships/hyperlink" Target="http://starwars.wikia.com/wiki/Andurgo" TargetMode="External"/><Relationship Id="rId550" Type="http://schemas.openxmlformats.org/officeDocument/2006/relationships/hyperlink" Target="http://starwars.wikia.com/wiki/Barin_Trevina" TargetMode="External"/><Relationship Id="rId734" Type="http://schemas.openxmlformats.org/officeDocument/2006/relationships/hyperlink" Target="http://starwars.wikia.com/wiki/Trandoshan" TargetMode="External"/><Relationship Id="rId354" Type="http://schemas.openxmlformats.org/officeDocument/2006/relationships/hyperlink" Target="http://starwars.wikia.com/wiki/Han_solo" TargetMode="External"/><Relationship Id="rId511" Type="http://schemas.openxmlformats.org/officeDocument/2006/relationships/hyperlink" Target="http://starwars.wikia.com/wiki/Admiral_Ackbar" TargetMode="External"/><Relationship Id="rId727" Type="http://schemas.openxmlformats.org/officeDocument/2006/relationships/hyperlink" Target="http://starwars.wikia.com/wiki/Imperial_Security_Bureau" TargetMode="External"/><Relationship Id="rId804" Type="http://schemas.openxmlformats.org/officeDocument/2006/relationships/hyperlink" Target="http://www.wizards.com/default.asp?x=starwars/article/dodcampaign" TargetMode="External"/><Relationship Id="rId261" Type="http://schemas.openxmlformats.org/officeDocument/2006/relationships/hyperlink" Target="http://starwars.wikia.com/wiki/Maris_Brood" TargetMode="External"/><Relationship Id="rId743" Type="http://schemas.openxmlformats.org/officeDocument/2006/relationships/hyperlink" Target="http://starwars.wikia.com/wiki/Imperial_Sovereign_Protector" TargetMode="External"/><Relationship Id="rId389" Type="http://schemas.openxmlformats.org/officeDocument/2006/relationships/hyperlink" Target="http://starwars.wikia.com/wiki/Diplomat" TargetMode="External"/><Relationship Id="rId422" Type="http://schemas.openxmlformats.org/officeDocument/2006/relationships/hyperlink" Target="http://starwars.wikia.com/wiki/Mercenary" TargetMode="External"/><Relationship Id="rId394" Type="http://schemas.openxmlformats.org/officeDocument/2006/relationships/hyperlink" Target="http://starwars.wikia.com/wiki/Slicer" TargetMode="External"/><Relationship Id="rId783" Type="http://schemas.openxmlformats.org/officeDocument/2006/relationships/hyperlink" Target="http://www.wizards.com/default.asp?x=starwars/article/dodcampaign" TargetMode="External"/><Relationship Id="rId324" Type="http://schemas.openxmlformats.org/officeDocument/2006/relationships/hyperlink" Target="http://starwars.wikia.com/wiki/Wullf_Yularen" TargetMode="External"/><Relationship Id="rId89" Type="http://schemas.openxmlformats.org/officeDocument/2006/relationships/hyperlink" Target="http://starwars.wikia.com/wiki/Bastila_Shan" TargetMode="External"/><Relationship Id="rId114" Type="http://schemas.openxmlformats.org/officeDocument/2006/relationships/hyperlink" Target="http://starwars.wikia.com/wiki/Ozzik_Sturn" TargetMode="External"/><Relationship Id="rId545" Type="http://schemas.openxmlformats.org/officeDocument/2006/relationships/hyperlink" Target="http://starwars.wikia.com/wiki/SpecForce" TargetMode="External"/><Relationship Id="rId569" Type="http://schemas.openxmlformats.org/officeDocument/2006/relationships/hyperlink" Target="http://starwars.wikia.com/wiki/Obi-Wan_Kenobi" TargetMode="External"/><Relationship Id="rId272" Type="http://schemas.openxmlformats.org/officeDocument/2006/relationships/hyperlink" Target="http://starwars.wikia.com/wiki/Monia_Gahan" TargetMode="External"/><Relationship Id="rId592" Type="http://schemas.openxmlformats.org/officeDocument/2006/relationships/hyperlink" Target="http://starwars.wikia.com/wiki/Oorn_Noth:_Racer_on_the_Run" TargetMode="External"/><Relationship Id="rId360" Type="http://schemas.openxmlformats.org/officeDocument/2006/relationships/hyperlink" Target="http://starwars.wikia.com/wiki/Imperial_Army_pilot" TargetMode="External"/><Relationship Id="rId144" Type="http://schemas.openxmlformats.org/officeDocument/2006/relationships/hyperlink" Target="http://starwars.wikia.com/wiki/Darth_Krayt" TargetMode="External"/><Relationship Id="rId465" Type="http://schemas.openxmlformats.org/officeDocument/2006/relationships/hyperlink" Target="http://starwars.wikia.com/wiki/Luke_Skywalker" TargetMode="External"/><Relationship Id="rId281" Type="http://schemas.openxmlformats.org/officeDocument/2006/relationships/hyperlink" Target="http://starwars.wikia.com/wiki/Nu_Toreena" TargetMode="External"/><Relationship Id="rId214" Type="http://schemas.openxmlformats.org/officeDocument/2006/relationships/hyperlink" Target="http://starwars.wikia.com/wiki/Joker_Squad" TargetMode="External"/><Relationship Id="rId24" Type="http://schemas.openxmlformats.org/officeDocument/2006/relationships/hyperlink" Target="http://www.wizards.com/default.asp?x=starwars/article/FUpreview2" TargetMode="External"/><Relationship Id="rId775" Type="http://schemas.openxmlformats.org/officeDocument/2006/relationships/hyperlink" Target="http://www.wizards.com/default.asp?x=starwars/article/dodcampaign" TargetMode="External"/><Relationship Id="rId801" Type="http://schemas.openxmlformats.org/officeDocument/2006/relationships/hyperlink" Target="http://www.wizards.com/default.asp?x=starwars/article/dodcampaign" TargetMode="External"/><Relationship Id="rId52" Type="http://schemas.openxmlformats.org/officeDocument/2006/relationships/hyperlink" Target="http://www.wizards.com/default.asp?x=starwars/article/KOTORweben2" TargetMode="External"/><Relationship Id="rId170" Type="http://schemas.openxmlformats.org/officeDocument/2006/relationships/hyperlink" Target="http://starwars.wikia.com/wiki/Emperor%27s_Hand" TargetMode="External"/><Relationship Id="rId289" Type="http://schemas.openxmlformats.org/officeDocument/2006/relationships/hyperlink" Target="http://starwars.wikia.com/wiki/Padme_amidala" TargetMode="External"/><Relationship Id="rId638" Type="http://schemas.openxmlformats.org/officeDocument/2006/relationships/hyperlink" Target="http://starwars.wikia.com/wiki/Galactic_Federation_of_Free_Alliances" TargetMode="External"/><Relationship Id="rId688" Type="http://schemas.openxmlformats.org/officeDocument/2006/relationships/hyperlink" Target="http://www.wizards.com/default.asp?x=starwars/article/dodcampaign" TargetMode="External"/><Relationship Id="rId793" Type="http://schemas.openxmlformats.org/officeDocument/2006/relationships/hyperlink" Target="http://www.wizards.com/default.asp?x=starwars/article/dodcampaign" TargetMode="External"/><Relationship Id="rId797" Type="http://schemas.openxmlformats.org/officeDocument/2006/relationships/hyperlink" Target="http://www.wizards.com/default.asp?x=starwars/article/dodcampaign" TargetMode="External"/><Relationship Id="rId208" Type="http://schemas.openxmlformats.org/officeDocument/2006/relationships/hyperlink" Target="http://starwars.wikia.com/wiki/Jawa" TargetMode="External"/><Relationship Id="rId754" Type="http://schemas.openxmlformats.org/officeDocument/2006/relationships/hyperlink" Target="http://www.wizards.com/default.asp?x=starwars/article/dodcampaign" TargetMode="External"/><Relationship Id="rId711" Type="http://schemas.openxmlformats.org/officeDocument/2006/relationships/hyperlink" Target="http://starwars.wikia.com/wiki/Believers" TargetMode="External"/><Relationship Id="rId690" Type="http://schemas.openxmlformats.org/officeDocument/2006/relationships/hyperlink" Target="http://starwars.wikia.com/wiki/Guardian_Spirit" TargetMode="External"/><Relationship Id="rId742" Type="http://schemas.openxmlformats.org/officeDocument/2006/relationships/hyperlink" Target="http://starwars.wikia.com/wiki/Commission_for_the_Preservation_of_the_New_Order" TargetMode="External"/><Relationship Id="rId41" Type="http://schemas.openxmlformats.org/officeDocument/2006/relationships/hyperlink" Target="http://www.wizards.com/default.asp?x=starwars/article/BP4" TargetMode="External"/><Relationship Id="rId450" Type="http://schemas.openxmlformats.org/officeDocument/2006/relationships/hyperlink" Target="http://starwars.wikia.com/wiki/Bounty_Hunter" TargetMode="External"/><Relationship Id="rId732" Type="http://schemas.openxmlformats.org/officeDocument/2006/relationships/hyperlink" Target="http://starwars.wikia.com/wiki/Trandoshan" TargetMode="External"/><Relationship Id="rId738" Type="http://schemas.openxmlformats.org/officeDocument/2006/relationships/hyperlink" Target="http://starwars.wikia.com/wiki/Trandoshan" TargetMode="External"/><Relationship Id="rId400" Type="http://schemas.openxmlformats.org/officeDocument/2006/relationships/hyperlink" Target="http://starwars.wikia.com/wiki/Imperial_Army_Trooper" TargetMode="External"/><Relationship Id="rId331" Type="http://schemas.openxmlformats.org/officeDocument/2006/relationships/hyperlink" Target="http://starwars.wikia.com/wiki/Reborn" TargetMode="External"/><Relationship Id="rId724" Type="http://schemas.openxmlformats.org/officeDocument/2006/relationships/hyperlink" Target="http://starwars.wikia.com/wiki/Imperial_heavy_trooper" TargetMode="External"/><Relationship Id="rId578" Type="http://schemas.openxmlformats.org/officeDocument/2006/relationships/hyperlink" Target="http://starwars.wikia.com/wiki/Braxus_Lyn" TargetMode="External"/><Relationship Id="rId501" Type="http://schemas.openxmlformats.org/officeDocument/2006/relationships/hyperlink" Target="http://starwars.wikia.com/wiki/Jawa" TargetMode="External"/><Relationship Id="rId460" Type="http://schemas.openxmlformats.org/officeDocument/2006/relationships/hyperlink" Target="http://starwars.wikia.com/wiki/Cay_Qel-Droma" TargetMode="External"/><Relationship Id="rId560" Type="http://schemas.openxmlformats.org/officeDocument/2006/relationships/hyperlink" Target="http://starwars.wikia.com/wiki/Imperial_heavy_trooper" TargetMode="External"/><Relationship Id="rId772" Type="http://schemas.openxmlformats.org/officeDocument/2006/relationships/hyperlink" Target="http://www.wizards.com/default.asp?x=starwars/article/dodcampaign" TargetMode="External"/><Relationship Id="rId609" Type="http://schemas.openxmlformats.org/officeDocument/2006/relationships/hyperlink" Target="http://starwars.wikia.com/wiki/Amar_Cross" TargetMode="External"/><Relationship Id="rId679" Type="http://schemas.openxmlformats.org/officeDocument/2006/relationships/hyperlink" Target="http://starwars.wikia.com/wiki/Pathfinders" TargetMode="External"/><Relationship Id="rId161" Type="http://schemas.openxmlformats.org/officeDocument/2006/relationships/hyperlink" Target="http://starwars.wikia.com/wiki/Demagol" TargetMode="External"/><Relationship Id="rId6" Type="http://schemas.openxmlformats.org/officeDocument/2006/relationships/hyperlink" Target="http://www.wizards.com/default.asp?x=starwars/article/AEPreview2" TargetMode="External"/><Relationship Id="rId134" Type="http://schemas.openxmlformats.org/officeDocument/2006/relationships/hyperlink" Target="http://starwars.wikia.com/wiki/Czerka" TargetMode="External"/><Relationship Id="rId182" Type="http://schemas.openxmlformats.org/officeDocument/2006/relationships/hyperlink" Target="http://starwars.wikia.com/wiki/GenoHaradan" TargetMode="External"/><Relationship Id="rId340" Type="http://schemas.openxmlformats.org/officeDocument/2006/relationships/hyperlink" Target="http://starwars.wikia.com/wiki/The_Wheel" TargetMode="External"/><Relationship Id="rId419" Type="http://schemas.openxmlformats.org/officeDocument/2006/relationships/hyperlink" Target="http://starwars.wikia.com/wiki/Jedi_Watchman" TargetMode="External"/><Relationship Id="rId632" Type="http://schemas.openxmlformats.org/officeDocument/2006/relationships/hyperlink" Target="http://starwars.wikia.com/wiki/Galactic_Federation_of_Free_Alliances" TargetMode="External"/><Relationship Id="rId347" Type="http://schemas.openxmlformats.org/officeDocument/2006/relationships/hyperlink" Target="http://starwars.wikia.com/wiki/Zakarisz_Ghent" TargetMode="External"/><Relationship Id="rId789" Type="http://schemas.openxmlformats.org/officeDocument/2006/relationships/hyperlink" Target="http://www.wizards.com/default.asp?x=starwars/article/dodcampaign" TargetMode="External"/><Relationship Id="rId641" Type="http://schemas.openxmlformats.org/officeDocument/2006/relationships/hyperlink" Target="http://starwars.wikia.com/wiki/Jedi_duelist" TargetMode="External"/><Relationship Id="rId227" Type="http://schemas.openxmlformats.org/officeDocument/2006/relationships/hyperlink" Target="http://starwars.wikia.com/wiki/Kol_Skywalker" TargetMode="External"/><Relationship Id="rId36" Type="http://schemas.openxmlformats.org/officeDocument/2006/relationships/hyperlink" Target="http://www.wizards.com/default.asp?x=starwars/article/LOTFpreview5" TargetMode="External"/><Relationship Id="rId431" Type="http://schemas.openxmlformats.org/officeDocument/2006/relationships/hyperlink" Target="http://starwars.wikia.com/wiki/Saboteur" TargetMode="External"/><Relationship Id="rId540" Type="http://schemas.openxmlformats.org/officeDocument/2006/relationships/hyperlink" Target="http://starwars.wikia.com/wiki/Security_Police" TargetMode="External"/><Relationship Id="rId395" Type="http://schemas.openxmlformats.org/officeDocument/2006/relationships/hyperlink" Target="http://starwars.wikia.com/wiki/Force_Adept" TargetMode="External"/><Relationship Id="rId67" Type="http://schemas.openxmlformats.org/officeDocument/2006/relationships/hyperlink" Target="http://starwars.wikia.com/wiki/AgriCorps" TargetMode="External"/><Relationship Id="rId703" Type="http://schemas.openxmlformats.org/officeDocument/2006/relationships/hyperlink" Target="http://starwars.wikia.com/wiki/Ugnaught" TargetMode="External"/><Relationship Id="rId794" Type="http://schemas.openxmlformats.org/officeDocument/2006/relationships/hyperlink" Target="http://www.wizards.com/default.asp?x=starwars/article/dodcampaign" TargetMode="External"/><Relationship Id="rId271" Type="http://schemas.openxmlformats.org/officeDocument/2006/relationships/hyperlink" Target="http://starwars.wikia.com/wiki/Mon_Mothma" TargetMode="External"/><Relationship Id="rId387" Type="http://schemas.openxmlformats.org/officeDocument/2006/relationships/hyperlink" Target="http://www.wizards.com/default.asp?x=starwars/article/sagaenhancement1" TargetMode="External"/><Relationship Id="rId622" Type="http://schemas.openxmlformats.org/officeDocument/2006/relationships/hyperlink" Target="http://starwars.wikia.com/wiki/Corporate_Sector" TargetMode="External"/><Relationship Id="rId217" Type="http://schemas.openxmlformats.org/officeDocument/2006/relationships/hyperlink" Target="http://starwars.wikia.com/wiki/Jor_Torlin" TargetMode="External"/><Relationship Id="rId383" Type="http://schemas.openxmlformats.org/officeDocument/2006/relationships/hyperlink" Target="http://starwars.wikia.com/wiki/Crime_lord" TargetMode="External"/><Relationship Id="rId279" Type="http://schemas.openxmlformats.org/officeDocument/2006/relationships/hyperlink" Target="http://starwars.wikia.com/wiki/Noghri" TargetMode="External"/><Relationship Id="rId357" Type="http://schemas.openxmlformats.org/officeDocument/2006/relationships/hyperlink" Target="http://starwars.wikia.com/wiki/Assassin" TargetMode="External"/><Relationship Id="rId78" Type="http://schemas.openxmlformats.org/officeDocument/2006/relationships/hyperlink" Target="http://starwars.wikia.com/wiki/Armand_Isard" TargetMode="External"/><Relationship Id="rId154" Type="http://schemas.openxmlformats.org/officeDocument/2006/relationships/hyperlink" Target="http://starwars.wikia.com/wiki/Darth_Talon" TargetMode="External"/><Relationship Id="rId175" Type="http://schemas.openxmlformats.org/officeDocument/2006/relationships/hyperlink" Target="http://starwars.wikia.com/wiki/Felucian" TargetMode="External"/><Relationship Id="rId350" Type="http://schemas.openxmlformats.org/officeDocument/2006/relationships/hyperlink" Target="http://starwars.wikia.com/wiki/Zayne_Carrick" TargetMode="External"/><Relationship Id="rId464" Type="http://schemas.openxmlformats.org/officeDocument/2006/relationships/hyperlink" Target="http://starwars.wikia.com/wiki/Freedon_Nadd" TargetMode="External"/><Relationship Id="rId60" Type="http://schemas.openxmlformats.org/officeDocument/2006/relationships/hyperlink" Target="http://starwars.wikia.com/wiki/%22Bantha%22_Rawk" TargetMode="External"/><Relationship Id="rId283" Type="http://schemas.openxmlformats.org/officeDocument/2006/relationships/hyperlink" Target="http://starwars.wikia.com/wiki/Nyna_Calixte" TargetMode="External"/><Relationship Id="rId189" Type="http://schemas.openxmlformats.org/officeDocument/2006/relationships/hyperlink" Target="http://starwars.wikia.com/wiki/Brezwalt_III" TargetMode="External"/><Relationship Id="rId447" Type="http://schemas.openxmlformats.org/officeDocument/2006/relationships/hyperlink" Target="http://starwars.wikia.com/wiki/Technician" TargetMode="External"/><Relationship Id="rId372" Type="http://schemas.openxmlformats.org/officeDocument/2006/relationships/hyperlink" Target="http://starwars.wikia.com/wiki/Clone_naval_officer" TargetMode="External"/><Relationship Id="rId515" Type="http://schemas.openxmlformats.org/officeDocument/2006/relationships/hyperlink" Target="http://starwars.wikia.com/wiki/SpecForce" TargetMode="External"/><Relationship Id="rId753" Type="http://schemas.openxmlformats.org/officeDocument/2006/relationships/hyperlink" Target="http://www.wizards.com/default.asp?x=starwars/article/dodcampaign" TargetMode="External"/><Relationship Id="rId668" Type="http://schemas.openxmlformats.org/officeDocument/2006/relationships/hyperlink" Target="http://www.wizards.com/default.asp?x=starwars/article/NewRepublicStatPack" TargetMode="External"/><Relationship Id="rId686" Type="http://schemas.openxmlformats.org/officeDocument/2006/relationships/hyperlink" Target="http://starwars.wikia.com/wiki/Duros" TargetMode="External"/><Relationship Id="rId232" Type="http://schemas.openxmlformats.org/officeDocument/2006/relationships/hyperlink" Target="http://starwars.wikia.com/wiki/Krath" TargetMode="External"/><Relationship Id="rId332" Type="http://schemas.openxmlformats.org/officeDocument/2006/relationships/hyperlink" Target="http://starwars.wikia.com/wiki/Tyber_Zann" TargetMode="External"/><Relationship Id="rId301" Type="http://schemas.openxmlformats.org/officeDocument/2006/relationships/hyperlink" Target="http://starwars.wikia.com/wiki/Handmaiden" TargetMode="External"/><Relationship Id="rId488" Type="http://schemas.openxmlformats.org/officeDocument/2006/relationships/hyperlink" Target="http://starwars.wikia.com/wiki/Vodo_Siosk-Baas" TargetMode="External"/><Relationship Id="rId436" Type="http://schemas.openxmlformats.org/officeDocument/2006/relationships/hyperlink" Target="http://starwars.wikia.com/wiki/Sith_mage" TargetMode="External"/><Relationship Id="rId581" Type="http://schemas.openxmlformats.org/officeDocument/2006/relationships/hyperlink" Target="http://starwars.wikia.com/wiki/Varan_Cormin" TargetMode="External"/><Relationship Id="rId323" Type="http://schemas.openxmlformats.org/officeDocument/2006/relationships/hyperlink" Target="http://starwars.wikia.com/wiki/Spaarti" TargetMode="External"/><Relationship Id="rId405" Type="http://schemas.openxmlformats.org/officeDocument/2006/relationships/hyperlink" Target="http://starwars.wikia.com/wiki/ISB" TargetMode="External"/><Relationship Id="rId555" Type="http://schemas.openxmlformats.org/officeDocument/2006/relationships/hyperlink" Target="http://starwars.wikia.com/wiki/Yissk" TargetMode="External"/><Relationship Id="rId689" Type="http://schemas.openxmlformats.org/officeDocument/2006/relationships/hyperlink" Target="http://starwars.wikia.com/wiki/Stalfonauts" TargetMode="External"/><Relationship Id="rId725" Type="http://schemas.openxmlformats.org/officeDocument/2006/relationships/hyperlink" Target="http://starwars.wikia.com/wiki/Imperial_officer" TargetMode="External"/><Relationship Id="rId654" Type="http://schemas.openxmlformats.org/officeDocument/2006/relationships/hyperlink" Target="http://www.wizards.com/default.asp?x=starwars/article/BP4" TargetMode="External"/><Relationship Id="rId147" Type="http://schemas.openxmlformats.org/officeDocument/2006/relationships/hyperlink" Target="http://starwars.wikia.com/wiki/Darth_Maleval" TargetMode="External"/><Relationship Id="rId471" Type="http://schemas.openxmlformats.org/officeDocument/2006/relationships/hyperlink" Target="http://starwars.wikia.com/wiki/Kueller" TargetMode="External"/><Relationship Id="rId546" Type="http://schemas.openxmlformats.org/officeDocument/2006/relationships/hyperlink" Target="http://starwars.wikia.com/wiki/Prello_Anjiliac" TargetMode="External"/><Relationship Id="rId735" Type="http://schemas.openxmlformats.org/officeDocument/2006/relationships/hyperlink" Target="http://starwars.wikia.com/wiki/Trandoshan" TargetMode="External"/><Relationship Id="rId759" Type="http://schemas.openxmlformats.org/officeDocument/2006/relationships/hyperlink" Target="http://www.wizards.com/default.asp?x=starwars/article/dodcampaign" TargetMode="External"/><Relationship Id="rId293" Type="http://schemas.openxmlformats.org/officeDocument/2006/relationships/hyperlink" Target="http://starwars.wikia.com/wiki/Prince_Xizor" TargetMode="External"/><Relationship Id="rId498" Type="http://schemas.openxmlformats.org/officeDocument/2006/relationships/hyperlink" Target="http://starwars.wikia.com/wiki/Echani" TargetMode="External"/><Relationship Id="rId398" Type="http://schemas.openxmlformats.org/officeDocument/2006/relationships/hyperlink" Target="http://starwars.wikia.com/wiki/Geonosian" TargetMode="External"/><Relationship Id="rId443" Type="http://schemas.openxmlformats.org/officeDocument/2006/relationships/hyperlink" Target="http://starwars.wikia.com/wiki/Spy" TargetMode="External"/><Relationship Id="rId219" Type="http://schemas.openxmlformats.org/officeDocument/2006/relationships/hyperlink" Target="http://starwars.wikia.com/wiki/Juhani" TargetMode="External"/><Relationship Id="rId248" Type="http://schemas.openxmlformats.org/officeDocument/2006/relationships/hyperlink" Target="http://starwars.wikia.com/wiki/Mandalore_the_Indomitable" TargetMode="External"/><Relationship Id="rId786" Type="http://schemas.openxmlformats.org/officeDocument/2006/relationships/hyperlink" Target="http://www.wizards.com/default.asp?x=starwars/article/dodcampaign" TargetMode="External"/><Relationship Id="rId84" Type="http://schemas.openxmlformats.org/officeDocument/2006/relationships/hyperlink" Target="http://starwars.wikia.com/wiki/Azlyn_Rae" TargetMode="External"/><Relationship Id="rId756" Type="http://schemas.openxmlformats.org/officeDocument/2006/relationships/hyperlink" Target="http://www.wizards.com/default.asp?x=starwars/article/dodcampaign" TargetMode="External"/><Relationship Id="rId802" Type="http://schemas.openxmlformats.org/officeDocument/2006/relationships/hyperlink" Target="http://www.wizards.com/default.asp?x=starwars/article/dodcampaign" TargetMode="External"/><Relationship Id="rId374" Type="http://schemas.openxmlformats.org/officeDocument/2006/relationships/hyperlink" Target="http://starwars.wikia.com/wiki/Clone_scout_trooper" TargetMode="External"/><Relationship Id="rId702" Type="http://schemas.openxmlformats.org/officeDocument/2006/relationships/hyperlink" Target="http://starwars.wikia.com/wiki/Gamorrean" TargetMode="External"/><Relationship Id="rId216" Type="http://schemas.openxmlformats.org/officeDocument/2006/relationships/hyperlink" Target="http://starwars.wikia.com/wiki/Jolee_Bindo" TargetMode="External"/><Relationship Id="rId343" Type="http://schemas.openxmlformats.org/officeDocument/2006/relationships/hyperlink" Target="http://starwars.wikia.com/wiki/Wookiee_Berserker" TargetMode="External"/><Relationship Id="rId643" Type="http://schemas.openxmlformats.org/officeDocument/2006/relationships/hyperlink" Target="http://starwars.wikia.com/wiki/Mon_Calamari" TargetMode="External"/><Relationship Id="rId777" Type="http://schemas.openxmlformats.org/officeDocument/2006/relationships/hyperlink" Target="http://www.wizards.com/default.asp?x=starwars/article/dodcampaign" TargetMode="External"/><Relationship Id="rId811" Type="http://schemas.openxmlformats.org/officeDocument/2006/relationships/hyperlink" Target="http://www.wizards.com/default.asp?x=starwars/article/dodcampaign" TargetMode="External"/><Relationship Id="rId701" Type="http://schemas.openxmlformats.org/officeDocument/2006/relationships/hyperlink" Target="http://starwars.wikia.com/wiki/Warlord_%28Gamorrean%29" TargetMode="External"/><Relationship Id="rId739" Type="http://schemas.openxmlformats.org/officeDocument/2006/relationships/hyperlink" Target="http://starwars.wikia.com/wiki/Trandoshan" TargetMode="External"/><Relationship Id="rId22" Type="http://schemas.openxmlformats.org/officeDocument/2006/relationships/hyperlink" Target="http://www.wizards.com/default.asp?x=starwars/article/FUpreview5" TargetMode="External"/><Relationship Id="rId377" Type="http://schemas.openxmlformats.org/officeDocument/2006/relationships/hyperlink" Target="http://starwars.wikia.com/wiki/Clone_subtrooper" TargetMode="External"/><Relationship Id="rId207" Type="http://schemas.openxmlformats.org/officeDocument/2006/relationships/hyperlink" Target="http://starwars.wikia.com/wiki/Jariah_Syn" TargetMode="External"/><Relationship Id="rId95" Type="http://schemas.openxmlformats.org/officeDocument/2006/relationships/hyperlink" Target="http://starwars.wikia.com/wiki/Vigo" TargetMode="External"/><Relationship Id="rId264" Type="http://schemas.openxmlformats.org/officeDocument/2006/relationships/hyperlink" Target="http://starwars.wikia.com/wiki/Ter%C3%A4s_K%C3%A4si" TargetMode="External"/><Relationship Id="rId39" Type="http://schemas.openxmlformats.org/officeDocument/2006/relationships/hyperlink" Target="http://www.wizards.com/default.asp?x=starwars/article/KOTORminispreview1" TargetMode="External"/><Relationship Id="rId209" Type="http://schemas.openxmlformats.org/officeDocument/2006/relationships/hyperlink" Target="http://starwars.wikia.com/wiki/Jensaari" TargetMode="External"/><Relationship Id="rId43" Type="http://schemas.openxmlformats.org/officeDocument/2006/relationships/hyperlink" Target="http://www.wizards.com/default.asp?x=starwars/article/KOTORminispreview3" TargetMode="External"/><Relationship Id="rId297" Type="http://schemas.openxmlformats.org/officeDocument/2006/relationships/hyperlink" Target="http://starwars.wikia.com/wiki/Human_replica_droid" TargetMode="External"/><Relationship Id="rId567" Type="http://schemas.openxmlformats.org/officeDocument/2006/relationships/hyperlink" Target="http://starwars.wikia.com/wiki/501st_Legion" TargetMode="External"/><Relationship Id="rId667" Type="http://schemas.openxmlformats.org/officeDocument/2006/relationships/hyperlink" Target="http://www.wizards.com/default.asp?x=starwars/article/NewRepublicStatPack" TargetMode="External"/><Relationship Id="rId306" Type="http://schemas.openxmlformats.org/officeDocument/2006/relationships/hyperlink" Target="http://starwars.wikia.com/wiki/Sable_Dawn" TargetMode="External"/><Relationship Id="rId700" Type="http://schemas.openxmlformats.org/officeDocument/2006/relationships/hyperlink" Target="http://starwars.wikia.com/wiki/Gamorrean" TargetMode="External"/><Relationship Id="rId532" Type="http://schemas.openxmlformats.org/officeDocument/2006/relationships/hyperlink" Target="http://starwars.wikia.com/wiki/Janek_Sunber" TargetMode="External"/><Relationship Id="rId693" Type="http://schemas.openxmlformats.org/officeDocument/2006/relationships/hyperlink" Target="http://starwars.wikia.com/wiki/Stormtrooper" TargetMode="External"/><Relationship Id="rId736" Type="http://schemas.openxmlformats.org/officeDocument/2006/relationships/hyperlink" Target="http://starwars.wikia.com/wiki/Stormtrooper" TargetMode="External"/><Relationship Id="rId798" Type="http://schemas.openxmlformats.org/officeDocument/2006/relationships/hyperlink" Target="http://www.wizards.com/default.asp?x=starwars/article/dodcampaign" TargetMode="External"/><Relationship Id="rId9" Type="http://schemas.openxmlformats.org/officeDocument/2006/relationships/hyperlink" Target="http://www.wizards.com/default.asp?x=starwars/article/AEPreview3" TargetMode="External"/><Relationship Id="rId615" Type="http://schemas.openxmlformats.org/officeDocument/2006/relationships/hyperlink" Target="http://starwars.wikia.com/wiki/Galaxy_of_Intrigue" TargetMode="External"/><Relationship Id="rId14" Type="http://schemas.openxmlformats.org/officeDocument/2006/relationships/hyperlink" Target="http://www.wizards.com/default.asp?x=starwars/article/LOTFpreview1" TargetMode="External"/><Relationship Id="rId92" Type="http://schemas.openxmlformats.org/officeDocument/2006/relationships/hyperlink" Target="http://starwars.wikia.com/wiki/Vigo" TargetMode="External"/><Relationship Id="rId572" Type="http://schemas.openxmlformats.org/officeDocument/2006/relationships/hyperlink" Target="http://starwars.wikia.com/wiki/Hondo_Ohnaka" TargetMode="External"/><Relationship Id="rId145" Type="http://schemas.openxmlformats.org/officeDocument/2006/relationships/hyperlink" Target="http://starwars.wikia.com/wiki/Darth_Maladi" TargetMode="External"/><Relationship Id="rId234" Type="http://schemas.openxmlformats.org/officeDocument/2006/relationships/hyperlink" Target="http://starwars.wikia.com/wiki/Lando_Calrissian" TargetMode="External"/><Relationship Id="rId568" Type="http://schemas.openxmlformats.org/officeDocument/2006/relationships/hyperlink" Target="http://starwars.wikia.com/wiki/Ahsoka_Tano" TargetMode="External"/><Relationship Id="rId658" Type="http://schemas.openxmlformats.org/officeDocument/2006/relationships/hyperlink" Target="http://www.wizards.com/default.asp?x=starwars/article/iridonian" TargetMode="External"/><Relationship Id="rId480" Type="http://schemas.openxmlformats.org/officeDocument/2006/relationships/hyperlink" Target="http://starwars.wikia.com/wiki/Sedriss_QL" TargetMode="External"/><Relationship Id="rId534" Type="http://schemas.openxmlformats.org/officeDocument/2006/relationships/hyperlink" Target="http://starwars.wikia.com/wiki/Lobot" TargetMode="External"/><Relationship Id="rId752" Type="http://schemas.openxmlformats.org/officeDocument/2006/relationships/hyperlink" Target="http://www.wizards.com/default.asp?x=starwars/article/dodcampaign" TargetMode="External"/><Relationship Id="rId778" Type="http://schemas.openxmlformats.org/officeDocument/2006/relationships/hyperlink" Target="http://www.wizards.com/default.asp?x=starwars/article/dodcampaign" TargetMode="External"/><Relationship Id="rId570" Type="http://schemas.openxmlformats.org/officeDocument/2006/relationships/hyperlink" Target="http://starwars.wikia.com/wiki/Asajj_Ventress" TargetMode="External"/><Relationship Id="rId46" Type="http://schemas.openxmlformats.org/officeDocument/2006/relationships/hyperlink" Target="http://www.wizards.com/default.asp?x=starwars/article/KOTORminispreview4" TargetMode="External"/><Relationship Id="rId81" Type="http://schemas.openxmlformats.org/officeDocument/2006/relationships/hyperlink" Target="http://starwars.wikia.com/wiki/Atris" TargetMode="External"/><Relationship Id="rId51" Type="http://schemas.openxmlformats.org/officeDocument/2006/relationships/hyperlink" Target="http://www.wizards.com/default.asp?x=starwars/article/KOTORminispreview7" TargetMode="External"/><Relationship Id="rId250" Type="http://schemas.openxmlformats.org/officeDocument/2006/relationships/hyperlink" Target="http://starwars.wikia.com/wiki/Mandalorian" TargetMode="External"/><Relationship Id="rId212" Type="http://schemas.openxmlformats.org/officeDocument/2006/relationships/hyperlink" Target="http://starwars.wikia.com/wiki/Jodo_Kast" TargetMode="External"/><Relationship Id="rId254" Type="http://schemas.openxmlformats.org/officeDocument/2006/relationships/hyperlink" Target="http://starwars.wikia.com/wiki/Mandalorian" TargetMode="External"/><Relationship Id="rId249" Type="http://schemas.openxmlformats.org/officeDocument/2006/relationships/hyperlink" Target="http://starwars.wikia.com/wiki/Mandalore_the_Ultimate" TargetMode="External"/><Relationship Id="rId565" Type="http://schemas.openxmlformats.org/officeDocument/2006/relationships/hyperlink" Target="http://www.wizards.com/default.asp?x=starwars/article/GalaxyatWarWatTambor" TargetMode="External"/><Relationship Id="rId577" Type="http://schemas.openxmlformats.org/officeDocument/2006/relationships/hyperlink" Target="http://www.wizards.com/default.asp?x=starwars/article/dodcampaign" TargetMode="External"/><Relationship Id="rId423" Type="http://schemas.openxmlformats.org/officeDocument/2006/relationships/hyperlink" Target="http://starwars.wikia.com/wiki/Mercenary" TargetMode="External"/><Relationship Id="rId664" Type="http://schemas.openxmlformats.org/officeDocument/2006/relationships/hyperlink" Target="http://www.wizards.com/default.asp?x=starwars/article/FringeStatPack" TargetMode="External"/><Relationship Id="rId489" Type="http://schemas.openxmlformats.org/officeDocument/2006/relationships/hyperlink" Target="http://starwars.wikia.com/wiki/Xanatos" TargetMode="External"/><Relationship Id="rId174" Type="http://schemas.openxmlformats.org/officeDocument/2006/relationships/hyperlink" Target="http://starwars.wikia.com/wiki/Felucian" TargetMode="External"/><Relationship Id="rId713" Type="http://schemas.openxmlformats.org/officeDocument/2006/relationships/hyperlink" Target="http://starwars.wikia.com/wiki/Noghri" TargetMode="External"/><Relationship Id="rId554" Type="http://schemas.openxmlformats.org/officeDocument/2006/relationships/hyperlink" Target="http://starwars.wikia.com/wiki/Death_Star_trooper" TargetMode="External"/><Relationship Id="rId12" Type="http://schemas.openxmlformats.org/officeDocument/2006/relationships/hyperlink" Target="http://www.wizards.com/default.asp?x=starwars/article/AEPreview5" TargetMode="External"/><Relationship Id="rId255" Type="http://schemas.openxmlformats.org/officeDocument/2006/relationships/hyperlink" Target="http://starwars.wikia.com/wiki/Mandalorian" TargetMode="External"/><Relationship Id="rId459" Type="http://schemas.openxmlformats.org/officeDocument/2006/relationships/hyperlink" Target="http://starwars.wikia.com/wiki/Carnor_Jax" TargetMode="External"/><Relationship Id="rId612" Type="http://schemas.openxmlformats.org/officeDocument/2006/relationships/hyperlink" Target="http://starwars.wikia.com/wiki/Frizz" TargetMode="External"/><Relationship Id="rId196" Type="http://schemas.openxmlformats.org/officeDocument/2006/relationships/hyperlink" Target="http://starwars.wikia.com/wiki/Imperial_Knight" TargetMode="External"/><Relationship Id="rId670" Type="http://schemas.openxmlformats.org/officeDocument/2006/relationships/hyperlink" Target="http://www.wizards.com/default.asp?x=starwars/article/NewRepublicStatPack" TargetMode="External"/><Relationship Id="rId803" Type="http://schemas.openxmlformats.org/officeDocument/2006/relationships/hyperlink" Target="http://www.wizards.com/default.asp?x=starwars/article/dodcampaign" TargetMode="External"/><Relationship Id="rId455" Type="http://schemas.openxmlformats.org/officeDocument/2006/relationships/hyperlink" Target="http://starwars.wikia.com/wiki/Anoon_Bondara" TargetMode="External"/><Relationship Id="rId115" Type="http://schemas.openxmlformats.org/officeDocument/2006/relationships/hyperlink" Target="http://starwars.wikia.com/wiki/Captain_Typho" TargetMode="External"/><Relationship Id="rId16" Type="http://schemas.openxmlformats.org/officeDocument/2006/relationships/hyperlink" Target="http://www.wizards.com/default.asp?x=starwars/article/SagaPreview3" TargetMode="External"/><Relationship Id="rId131" Type="http://schemas.openxmlformats.org/officeDocument/2006/relationships/hyperlink" Target="http://starwars.wikia.com/wiki/Count_Dooku" TargetMode="External"/><Relationship Id="rId378" Type="http://schemas.openxmlformats.org/officeDocument/2006/relationships/hyperlink" Target="http://starwars.wikia.com/wiki/Clone_trooper_commander" TargetMode="External"/><Relationship Id="rId167" Type="http://schemas.openxmlformats.org/officeDocument/2006/relationships/hyperlink" Target="http://starwars.wikia.com/wiki/Durge" TargetMode="External"/><Relationship Id="rId549" Type="http://schemas.openxmlformats.org/officeDocument/2006/relationships/hyperlink" Target="http://starwars.wikia.com/wiki/Bythen_Forral" TargetMode="External"/><Relationship Id="rId586" Type="http://schemas.openxmlformats.org/officeDocument/2006/relationships/hyperlink" Target="http://starwars.wikia.com/wiki/Tis_Dolan" TargetMode="External"/></Relationships>
</file>

<file path=xl/worksheets/_rels/sheet12.xml.rels><?xml version="1.0" encoding="UTF-8" standalone="yes"?>
<Relationships xmlns="http://schemas.openxmlformats.org/package/2006/relationships"><Relationship Id="rId133" Type="http://schemas.openxmlformats.org/officeDocument/2006/relationships/hyperlink" Target="http://starwars.wikia.com/wiki/Believers" TargetMode="External"/><Relationship Id="rId121" Type="http://schemas.openxmlformats.org/officeDocument/2006/relationships/hyperlink" Target="http://starwars.wikia.com/wiki/Special_Forces" TargetMode="External"/><Relationship Id="rId178" Type="http://schemas.openxmlformats.org/officeDocument/2006/relationships/hyperlink" Target="http://starwars.wikia.com/wiki/One_Sith" TargetMode="External"/><Relationship Id="rId70" Type="http://schemas.openxmlformats.org/officeDocument/2006/relationships/hyperlink" Target="http://starwars.wikia.com/wiki/Galactic_Senate" TargetMode="External"/><Relationship Id="rId94" Type="http://schemas.openxmlformats.org/officeDocument/2006/relationships/hyperlink" Target="http://starwars.wikia.com/wiki/Lightning_Squadron" TargetMode="External"/><Relationship Id="rId7" Type="http://schemas.openxmlformats.org/officeDocument/2006/relationships/hyperlink" Target="http://starwars.wikia.com/wiki/Black_Sun" TargetMode="External"/><Relationship Id="rId74" Type="http://schemas.openxmlformats.org/officeDocument/2006/relationships/hyperlink" Target="http://starwars.wikia.com/wiki/Geonosian_Industries" TargetMode="External"/><Relationship Id="rId102" Type="http://schemas.openxmlformats.org/officeDocument/2006/relationships/hyperlink" Target="http://starwars.wikia.com/wiki/Noghri" TargetMode="External"/><Relationship Id="rId169" Type="http://schemas.openxmlformats.org/officeDocument/2006/relationships/hyperlink" Target="http://starwars.wikia.com/wiki/Malevolence_%28cult%29" TargetMode="External"/><Relationship Id="rId106" Type="http://schemas.openxmlformats.org/officeDocument/2006/relationships/hyperlink" Target="http://starwars.wikia.com/wiki/Mistryl_Shadow_Guard" TargetMode="External"/><Relationship Id="rId119" Type="http://schemas.openxmlformats.org/officeDocument/2006/relationships/hyperlink" Target="http://starwars.wikia.com/wiki/Skull_Squadron" TargetMode="External"/><Relationship Id="rId138" Type="http://schemas.openxmlformats.org/officeDocument/2006/relationships/hyperlink" Target="http://starwars.wikia.com/wiki/Ember_of_Vahl" TargetMode="External"/><Relationship Id="rId181" Type="http://schemas.openxmlformats.org/officeDocument/2006/relationships/hyperlink" Target="http://starwars.wikia.com/wiki/Sith" TargetMode="External"/><Relationship Id="rId128" Type="http://schemas.openxmlformats.org/officeDocument/2006/relationships/hyperlink" Target="http://starwars.wikia.com/wiki/War_Council_Advisory_Panel" TargetMode="External"/><Relationship Id="rId221" Type="http://schemas.openxmlformats.org/officeDocument/2006/relationships/hyperlink" Target="http://starwars.wikia.com/wiki/Black_Curs" TargetMode="External"/><Relationship Id="rId17" Type="http://schemas.openxmlformats.org/officeDocument/2006/relationships/hyperlink" Target="http://starwars.wikia.com/wiki/House_Organa" TargetMode="External"/><Relationship Id="rId225" Type="http://schemas.openxmlformats.org/officeDocument/2006/relationships/hyperlink" Target="http://starwars.wikia.com/wiki/Red_Moons" TargetMode="External"/><Relationship Id="rId107" Type="http://schemas.openxmlformats.org/officeDocument/2006/relationships/hyperlink" Target="http://starwars.wikia.com/wiki/Third_Jedi_Purge" TargetMode="External"/><Relationship Id="rId71" Type="http://schemas.openxmlformats.org/officeDocument/2006/relationships/hyperlink" Target="http://starwars.wikia.com/wiki/GenoHaradan" TargetMode="External"/><Relationship Id="rId142" Type="http://schemas.openxmlformats.org/officeDocument/2006/relationships/hyperlink" Target="http://starwars.wikia.com/wiki/The_Empire" TargetMode="External"/><Relationship Id="rId4" Type="http://schemas.openxmlformats.org/officeDocument/2006/relationships/hyperlink" Target="http://starwars.wikia.com/wiki/Baktoid_Combat_Automata" TargetMode="External"/><Relationship Id="rId205" Type="http://schemas.openxmlformats.org/officeDocument/2006/relationships/hyperlink" Target="http://starwars.wikia.com/wiki/Nightsisters" TargetMode="External"/><Relationship Id="rId89" Type="http://schemas.openxmlformats.org/officeDocument/2006/relationships/hyperlink" Target="http://starwars.wikia.com/wiki/Katarn_Commandos" TargetMode="External"/><Relationship Id="rId114" Type="http://schemas.openxmlformats.org/officeDocument/2006/relationships/hyperlink" Target="http://starwars.wikia.com/wiki/Senate_Guard" TargetMode="External"/><Relationship Id="rId185" Type="http://schemas.openxmlformats.org/officeDocument/2006/relationships/hyperlink" Target="http://starwars.wikia.com/wiki/Space_Ministry" TargetMode="External"/><Relationship Id="rId195" Type="http://schemas.openxmlformats.org/officeDocument/2006/relationships/hyperlink" Target="http://starwars.wikia.com/wiki/Republic_Senate" TargetMode="External"/><Relationship Id="rId88" Type="http://schemas.openxmlformats.org/officeDocument/2006/relationships/hyperlink" Target="http://starwars.wikia.com/wiki/Kolkpravis" TargetMode="External"/><Relationship Id="rId38" Type="http://schemas.openxmlformats.org/officeDocument/2006/relationships/hyperlink" Target="http://starwars.wikia.com/wiki/Confederacy" TargetMode="External"/><Relationship Id="rId176" Type="http://schemas.openxmlformats.org/officeDocument/2006/relationships/hyperlink" Target="http://starwars.wikia.com/wiki/Retail_Caucus" TargetMode="External"/><Relationship Id="rId2" Type="http://schemas.openxmlformats.org/officeDocument/2006/relationships/hyperlink" Target="http://starwars.wikia.com/wiki/Antarian_Rangers" TargetMode="External"/><Relationship Id="rId144" Type="http://schemas.openxmlformats.org/officeDocument/2006/relationships/hyperlink" Target="http://starwars.wikia.com/wiki/Galactic_Senate" TargetMode="External"/><Relationship Id="rId75" Type="http://schemas.openxmlformats.org/officeDocument/2006/relationships/hyperlink" Target="http://starwars.wikia.com/wiki/Hapan_Royal_Guard" TargetMode="External"/><Relationship Id="rId97" Type="http://schemas.openxmlformats.org/officeDocument/2006/relationships/hyperlink" Target="http://starwars.wikia.com/wiki/Mandalorian_Protectors" TargetMode="External"/><Relationship Id="rId111" Type="http://schemas.openxmlformats.org/officeDocument/2006/relationships/hyperlink" Target="http://starwars.wikia.com/wiki/Empire-in-exile" TargetMode="External"/><Relationship Id="rId194" Type="http://schemas.openxmlformats.org/officeDocument/2006/relationships/hyperlink" Target="http://starwars.wikia.com/wiki/Republic_Navy" TargetMode="External"/><Relationship Id="rId79" Type="http://schemas.openxmlformats.org/officeDocument/2006/relationships/hyperlink" Target="http://starwars.wikia.com/wiki/Imperial_Ground_Forces" TargetMode="External"/><Relationship Id="rId152" Type="http://schemas.openxmlformats.org/officeDocument/2006/relationships/hyperlink" Target="http://starwars.wikia.com/wiki/InterGalactic_Banking_Clan" TargetMode="External"/><Relationship Id="rId98" Type="http://schemas.openxmlformats.org/officeDocument/2006/relationships/hyperlink" Target="http://starwars.wikia.com/wiki/Mandalorian_Supercommando" TargetMode="External"/><Relationship Id="rId157" Type="http://schemas.openxmlformats.org/officeDocument/2006/relationships/hyperlink" Target="http://starwars.wikia.com/wiki/Jedi_Covenant" TargetMode="External"/><Relationship Id="rId1" Type="http://schemas.openxmlformats.org/officeDocument/2006/relationships/hyperlink" Target="http://starwars.wikia.com/wiki/Aing-Tii_Monks" TargetMode="External"/><Relationship Id="rId24" Type="http://schemas.openxmlformats.org/officeDocument/2006/relationships/hyperlink" Target="http://starwars.wikia.com/wiki/MerenData" TargetMode="External"/><Relationship Id="rId47" Type="http://schemas.openxmlformats.org/officeDocument/2006/relationships/hyperlink" Target="http://starwars.wikia.com/wiki/Techno_Union" TargetMode="External"/><Relationship Id="rId177" Type="http://schemas.openxmlformats.org/officeDocument/2006/relationships/hyperlink" Target="http://starwars.wikia.com/wiki/Sable_Dawn" TargetMode="External"/><Relationship Id="rId48" Type="http://schemas.openxmlformats.org/officeDocument/2006/relationships/hyperlink" Target="http://starwars.wikia.com/wiki/Supreme_Court" TargetMode="External"/><Relationship Id="rId214" Type="http://schemas.openxmlformats.org/officeDocument/2006/relationships/hyperlink" Target="http://starwars.wikia.com/wiki/Emperor%27s_Shadow_Guard" TargetMode="External"/><Relationship Id="rId52" Type="http://schemas.openxmlformats.org/officeDocument/2006/relationships/hyperlink" Target="http://starwars.wikia.com/wiki/Adascorp" TargetMode="External"/><Relationship Id="rId170" Type="http://schemas.openxmlformats.org/officeDocument/2006/relationships/hyperlink" Target="http://starwars.wikia.com/wiki/Rebel_Alliance" TargetMode="External"/><Relationship Id="rId190" Type="http://schemas.openxmlformats.org/officeDocument/2006/relationships/hyperlink" Target="http://starwars.wikia.com/wiki/Trade_Federation_Droid_Army" TargetMode="External"/><Relationship Id="rId192" Type="http://schemas.openxmlformats.org/officeDocument/2006/relationships/hyperlink" Target="http://starwars.wikia.com/wiki/Twisted_Star_Squadron" TargetMode="External"/><Relationship Id="rId163" Type="http://schemas.openxmlformats.org/officeDocument/2006/relationships/hyperlink" Target="http://starwars.wikia.com/wiki/Krath" TargetMode="External"/><Relationship Id="rId23" Type="http://schemas.openxmlformats.org/officeDocument/2006/relationships/hyperlink" Target="http://starwars.wikia.com/wiki/Lok_Revenants" TargetMode="External"/><Relationship Id="rId136" Type="http://schemas.openxmlformats.org/officeDocument/2006/relationships/hyperlink" Target="http://starwars.wikia.com/wiki/Council_of_Moffs" TargetMode="External"/><Relationship Id="rId228" Type="http://schemas.openxmlformats.org/officeDocument/2006/relationships/hyperlink" Target="http://starwars.wikia.com/wiki/Sith" TargetMode="External"/><Relationship Id="rId61" Type="http://schemas.openxmlformats.org/officeDocument/2006/relationships/hyperlink" Target="http://starwars.wikia.com/wiki/Corporate_Sector_Authority" TargetMode="External"/><Relationship Id="rId146" Type="http://schemas.openxmlformats.org/officeDocument/2006/relationships/hyperlink" Target="http://starwars.wikia.com/wiki/Hidden_Temple_%28Sith-Imperial_War%29" TargetMode="External"/><Relationship Id="rId30" Type="http://schemas.openxmlformats.org/officeDocument/2006/relationships/hyperlink" Target="http://starwars.wikia.com/wiki/Rebel_Honor_Guard" TargetMode="External"/><Relationship Id="rId202" Type="http://schemas.openxmlformats.org/officeDocument/2006/relationships/hyperlink" Target="http://starwars.wikia.com/wiki/Jedi_High_Council" TargetMode="External"/><Relationship Id="rId208" Type="http://schemas.openxmlformats.org/officeDocument/2006/relationships/hyperlink" Target="http://starwars.wikia.com/wiki/Gray_Jedi" TargetMode="External"/><Relationship Id="rId230" Type="http://schemas.openxmlformats.org/officeDocument/2006/relationships/hyperlink" Target="http://starwars.wikia.com/wiki/Tapani_Noble_Houses" TargetMode="External"/><Relationship Id="rId29" Type="http://schemas.openxmlformats.org/officeDocument/2006/relationships/hyperlink" Target="http://starwars.wikia.com/wiki/Rebel_Alliance" TargetMode="External"/><Relationship Id="rId184" Type="http://schemas.openxmlformats.org/officeDocument/2006/relationships/hyperlink" Target="http://starwars.wikia.com/wiki/Sith_Empire" TargetMode="External"/><Relationship Id="rId213" Type="http://schemas.openxmlformats.org/officeDocument/2006/relationships/hyperlink" Target="http://starwars.wikia.com/wiki/Star%27s_End" TargetMode="External"/><Relationship Id="rId171" Type="http://schemas.openxmlformats.org/officeDocument/2006/relationships/hyperlink" Target="http://starwars.wikia.com/wiki/The_Republic" TargetMode="External"/><Relationship Id="rId41" Type="http://schemas.openxmlformats.org/officeDocument/2006/relationships/hyperlink" Target="http://starwars.wikia.com/wiki/The_Empire" TargetMode="External"/><Relationship Id="rId5" Type="http://schemas.openxmlformats.org/officeDocument/2006/relationships/hyperlink" Target="http://starwars.wikia.com/wiki/Balmorran_Arms" TargetMode="External"/><Relationship Id="rId172" Type="http://schemas.openxmlformats.org/officeDocument/2006/relationships/hyperlink" Target="http://starwars.wikia.com/wiki/The_Republic" TargetMode="External"/><Relationship Id="rId130" Type="http://schemas.openxmlformats.org/officeDocument/2006/relationships/hyperlink" Target="http://starwars.wikia.com/wiki/Wraith_Squadron" TargetMode="External"/><Relationship Id="rId233" Type="http://schemas.openxmlformats.org/officeDocument/2006/relationships/hyperlink" Target="http://starwars.wikia.com/wiki/Kilik" TargetMode="External"/><Relationship Id="rId156" Type="http://schemas.openxmlformats.org/officeDocument/2006/relationships/hyperlink" Target="http://starwars.wikia.com/wiki/Jedi_Councils" TargetMode="External"/><Relationship Id="rId199" Type="http://schemas.openxmlformats.org/officeDocument/2006/relationships/hyperlink" Target="http://starwars.wikia.com/wiki/Council_of_First_Knowledge" TargetMode="External"/><Relationship Id="rId222" Type="http://schemas.openxmlformats.org/officeDocument/2006/relationships/hyperlink" Target="http://starwars.wikia.com/wiki/First_Sun_Mobile_Regiment" TargetMode="External"/><Relationship Id="rId153" Type="http://schemas.openxmlformats.org/officeDocument/2006/relationships/hyperlink" Target="http://starwars.wikia.com/wiki/The_Jedi" TargetMode="External"/><Relationship Id="rId77" Type="http://schemas.openxmlformats.org/officeDocument/2006/relationships/hyperlink" Target="http://starwars.wikia.com/wiki/Imperial_Knights" TargetMode="External"/><Relationship Id="rId63" Type="http://schemas.openxmlformats.org/officeDocument/2006/relationships/hyperlink" Target="http://starwars.wikia.com/wiki/Farsight_Squadron" TargetMode="External"/><Relationship Id="rId237" Type="http://schemas.openxmlformats.org/officeDocument/2006/relationships/hyperlink" Target="http://starwars.wikia.com/wiki/Ssi-Ruuk" TargetMode="External"/><Relationship Id="rId105" Type="http://schemas.openxmlformats.org/officeDocument/2006/relationships/hyperlink" Target="http://starwars.wikia.com/wiki/Phantom_Squadron" TargetMode="External"/><Relationship Id="rId127" Type="http://schemas.openxmlformats.org/officeDocument/2006/relationships/hyperlink" Target="http://starwars.wikia.com/wiki/Thalassian_Slavers" TargetMode="External"/><Relationship Id="rId244" Type="http://schemas.openxmlformats.org/officeDocument/2006/relationships/vmlDrawing" Target="../drawings/vmlDrawing10.vml"/><Relationship Id="rId158" Type="http://schemas.openxmlformats.org/officeDocument/2006/relationships/hyperlink" Target="http://starwars.wikia.com/wiki/Dantooine_Jedi_Enclave_Council" TargetMode="External"/><Relationship Id="rId42" Type="http://schemas.openxmlformats.org/officeDocument/2006/relationships/hyperlink" Target="http://starwars.wikia.com/wiki/The_Exchange" TargetMode="External"/><Relationship Id="rId161" Type="http://schemas.openxmlformats.org/officeDocument/2006/relationships/hyperlink" Target="http://starwars.wikia.com/wiki/Jensaarai" TargetMode="External"/><Relationship Id="rId87" Type="http://schemas.openxmlformats.org/officeDocument/2006/relationships/hyperlink" Target="http://starwars.wikia.com/wiki/Jedi_Temple" TargetMode="External"/><Relationship Id="rId6" Type="http://schemas.openxmlformats.org/officeDocument/2006/relationships/hyperlink" Target="http://starwars.wikia.com/wiki/Black_Sun" TargetMode="External"/><Relationship Id="rId49" Type="http://schemas.openxmlformats.org/officeDocument/2006/relationships/hyperlink" Target="http://starwars.wikia.com/wiki/Veril_Line_Systems" TargetMode="External"/><Relationship Id="rId44" Type="http://schemas.openxmlformats.org/officeDocument/2006/relationships/hyperlink" Target="http://starwars.wikia.com/wiki/The_Empire" TargetMode="External"/><Relationship Id="rId117" Type="http://schemas.openxmlformats.org/officeDocument/2006/relationships/hyperlink" Target="http://starwars.wikia.com/wiki/Shapers_of_Kro_Var" TargetMode="External"/><Relationship Id="rId134" Type="http://schemas.openxmlformats.org/officeDocument/2006/relationships/hyperlink" Target="http://starwars.wikia.com/wiki/Commerce_Guild" TargetMode="External"/><Relationship Id="rId182" Type="http://schemas.openxmlformats.org/officeDocument/2006/relationships/hyperlink" Target="http://starwars.wikia.com/wiki/Sith" TargetMode="External"/><Relationship Id="rId226" Type="http://schemas.openxmlformats.org/officeDocument/2006/relationships/hyperlink" Target="http://starwars.wikia.com/wiki/Sabaoth_Squadron" TargetMode="External"/><Relationship Id="rId112" Type="http://schemas.openxmlformats.org/officeDocument/2006/relationships/hyperlink" Target="http://starwars.wikia.com/wiki/Rogue_Squadron" TargetMode="External"/><Relationship Id="rId210" Type="http://schemas.openxmlformats.org/officeDocument/2006/relationships/hyperlink" Target="http://starwars.wikia.com/wiki/Czerka_Corporation" TargetMode="External"/><Relationship Id="rId197" Type="http://schemas.openxmlformats.org/officeDocument/2006/relationships/hyperlink" Target="http://starwars.wikia.com/wiki/Security_Police" TargetMode="External"/><Relationship Id="rId57" Type="http://schemas.openxmlformats.org/officeDocument/2006/relationships/hyperlink" Target="http://starwars.wikia.com/wiki/COMPNOR" TargetMode="External"/><Relationship Id="rId55" Type="http://schemas.openxmlformats.org/officeDocument/2006/relationships/hyperlink" Target="http://starwars.wikia.com/wiki/Alliance_Military" TargetMode="External"/><Relationship Id="rId215" Type="http://schemas.openxmlformats.org/officeDocument/2006/relationships/hyperlink" Target="http://starwars.wikia.com/wiki/501st_Legion_%28fan_organization%29" TargetMode="External"/><Relationship Id="rId227" Type="http://schemas.openxmlformats.org/officeDocument/2006/relationships/hyperlink" Target="http://starwars.wikia.com/wiki/Bothan_Spy" TargetMode="External"/><Relationship Id="rId36" Type="http://schemas.openxmlformats.org/officeDocument/2006/relationships/hyperlink" Target="http://starwars.wikia.com/wiki/Anjiliac" TargetMode="External"/><Relationship Id="rId125" Type="http://schemas.openxmlformats.org/officeDocument/2006/relationships/hyperlink" Target="http://starwars.wikia.com/wiki/Techno_Union_Droid_Army" TargetMode="External"/><Relationship Id="rId76" Type="http://schemas.openxmlformats.org/officeDocument/2006/relationships/hyperlink" Target="http://starwars.wikia.com/wiki/Imperial_Knights" TargetMode="External"/><Relationship Id="rId193" Type="http://schemas.openxmlformats.org/officeDocument/2006/relationships/hyperlink" Target="http://starwars.wikia.com/wiki/Tyia" TargetMode="External"/><Relationship Id="rId8" Type="http://schemas.openxmlformats.org/officeDocument/2006/relationships/hyperlink" Target="http://starwars.wikia.com/wiki/Bothan_Spynet" TargetMode="External"/><Relationship Id="rId67" Type="http://schemas.openxmlformats.org/officeDocument/2006/relationships/hyperlink" Target="http://starwars.wikia.com/wiki/Galactic_Alliance_Defense_Fleet" TargetMode="External"/><Relationship Id="rId37" Type="http://schemas.openxmlformats.org/officeDocument/2006/relationships/hyperlink" Target="http://starwars.wikia.com/wiki/Bando_Gora" TargetMode="External"/><Relationship Id="rId110" Type="http://schemas.openxmlformats.org/officeDocument/2006/relationships/hyperlink" Target="http://starwars.wikia.com/wiki/Republic_rocket-jumper" TargetMode="External"/><Relationship Id="rId113" Type="http://schemas.openxmlformats.org/officeDocument/2006/relationships/hyperlink" Target="http://starwars.wikia.com/wiki/Sector_Force" TargetMode="External"/><Relationship Id="rId229" Type="http://schemas.openxmlformats.org/officeDocument/2006/relationships/hyperlink" Target="http://starwars.wikia.com/wiki/Jedi" TargetMode="External"/><Relationship Id="rId108" Type="http://schemas.openxmlformats.org/officeDocument/2006/relationships/hyperlink" Target="http://starwars.wikia.com/wiki/Swoop_gang" TargetMode="External"/><Relationship Id="rId151" Type="http://schemas.openxmlformats.org/officeDocument/2006/relationships/hyperlink" Target="http://starwars.wikia.com/wiki/Imperial_Senate" TargetMode="External"/><Relationship Id="rId26" Type="http://schemas.openxmlformats.org/officeDocument/2006/relationships/hyperlink" Target="http://starwars.wikia.com/wiki/Matukai" TargetMode="External"/><Relationship Id="rId143" Type="http://schemas.openxmlformats.org/officeDocument/2006/relationships/hyperlink" Target="http://starwars.wikia.com/wiki/The_Empire" TargetMode="External"/><Relationship Id="rId204" Type="http://schemas.openxmlformats.org/officeDocument/2006/relationships/hyperlink" Target="http://starwars.wikia.com/wiki/Blackguard" TargetMode="External"/><Relationship Id="rId217" Type="http://schemas.openxmlformats.org/officeDocument/2006/relationships/hyperlink" Target="http://starwars.wikia.com/wiki/Witches_of_Dathomir" TargetMode="External"/><Relationship Id="rId68" Type="http://schemas.openxmlformats.org/officeDocument/2006/relationships/hyperlink" Target="http://starwars.wikia.com/wiki/Galactic_Alliance_Defense_Force" TargetMode="External"/><Relationship Id="rId198" Type="http://schemas.openxmlformats.org/officeDocument/2006/relationships/hyperlink" Target="http://starwars.wikia.com/wiki/Corporate_Alliance_Directorate" TargetMode="External"/><Relationship Id="rId93" Type="http://schemas.openxmlformats.org/officeDocument/2006/relationships/hyperlink" Target="http://starwars.wikia.com/wiki/Lhosan_Industries" TargetMode="External"/><Relationship Id="rId162" Type="http://schemas.openxmlformats.org/officeDocument/2006/relationships/hyperlink" Target="http://starwars.wikia.com/wiki/Korunnai" TargetMode="External"/><Relationship Id="rId78" Type="http://schemas.openxmlformats.org/officeDocument/2006/relationships/hyperlink" Target="http://starwars.wikia.com/wiki/Imperial_Space_Ministry" TargetMode="External"/><Relationship Id="rId154" Type="http://schemas.openxmlformats.org/officeDocument/2006/relationships/hyperlink" Target="http://starwars.wikia.com/wiki/The_Jedi" TargetMode="External"/><Relationship Id="rId168" Type="http://schemas.openxmlformats.org/officeDocument/2006/relationships/hyperlink" Target="http://starwars.wikia.com/wiki/Republic_Army" TargetMode="External"/><Relationship Id="rId175" Type="http://schemas.openxmlformats.org/officeDocument/2006/relationships/hyperlink" Target="http://starwars.wikia.com/wiki/Republic_Navy" TargetMode="External"/><Relationship Id="rId21" Type="http://schemas.openxmlformats.org/officeDocument/2006/relationships/hyperlink" Target="http://starwars.wikia.com/wiki/Industrial_Automaton" TargetMode="External"/><Relationship Id="rId223" Type="http://schemas.openxmlformats.org/officeDocument/2006/relationships/hyperlink" Target="http://starwars.wikia.com/wiki/Laramus_Base_Irregulars" TargetMode="External"/><Relationship Id="rId64" Type="http://schemas.openxmlformats.org/officeDocument/2006/relationships/hyperlink" Target="http://starwars.wikia.com/wiki/Felucian_Shamans" TargetMode="External"/><Relationship Id="rId60" Type="http://schemas.openxmlformats.org/officeDocument/2006/relationships/hyperlink" Target="http://starwars.wikia.com/wiki/Crusaders" TargetMode="External"/><Relationship Id="rId188" Type="http://schemas.openxmlformats.org/officeDocument/2006/relationships/hyperlink" Target="http://starwars.wikia.com/wiki/Triumvirate_%28Galactic_Alliance%29" TargetMode="External"/><Relationship Id="rId25" Type="http://schemas.openxmlformats.org/officeDocument/2006/relationships/hyperlink" Target="http://starwars.wikia.com/wiki/Nimbus_Commandos" TargetMode="External"/><Relationship Id="rId122" Type="http://schemas.openxmlformats.org/officeDocument/2006/relationships/hyperlink" Target="http://starwars.wikia.com/wiki/Starfighter_Command" TargetMode="External"/><Relationship Id="rId116" Type="http://schemas.openxmlformats.org/officeDocument/2006/relationships/hyperlink" Target="http://starwars.wikia.com/wiki/Separatists" TargetMode="External"/><Relationship Id="rId183" Type="http://schemas.openxmlformats.org/officeDocument/2006/relationships/hyperlink" Target="http://starwars.wikia.com/wiki/Sith" TargetMode="External"/><Relationship Id="rId96" Type="http://schemas.openxmlformats.org/officeDocument/2006/relationships/hyperlink" Target="http://starwars.wikia.com/wiki/Malkite_Poisoner" TargetMode="External"/><Relationship Id="rId189" Type="http://schemas.openxmlformats.org/officeDocument/2006/relationships/hyperlink" Target="http://starwars.wikia.com/wiki/Witches_of_Dathomir" TargetMode="External"/><Relationship Id="rId10" Type="http://schemas.openxmlformats.org/officeDocument/2006/relationships/hyperlink" Target="http://starwars.wikia.com/wiki/Colicoid_Creation_Nest" TargetMode="External"/><Relationship Id="rId50" Type="http://schemas.openxmlformats.org/officeDocument/2006/relationships/hyperlink" Target="http://starwars.wikia.com/wiki/Car%27das" TargetMode="External"/><Relationship Id="rId118" Type="http://schemas.openxmlformats.org/officeDocument/2006/relationships/hyperlink" Target="http://starwars.wikia.com/wiki/Rule_of_One" TargetMode="External"/><Relationship Id="rId180" Type="http://schemas.openxmlformats.org/officeDocument/2006/relationships/hyperlink" Target="http://starwars.wikia.com/wiki/Separatist_Droid_Army" TargetMode="External"/><Relationship Id="rId231" Type="http://schemas.openxmlformats.org/officeDocument/2006/relationships/hyperlink" Target="http://starwars.wikia.com/wiki/Chiss" TargetMode="External"/><Relationship Id="rId160" Type="http://schemas.openxmlformats.org/officeDocument/2006/relationships/hyperlink" Target="http://starwars.wikia.com/wiki/Jedi_Temple" TargetMode="External"/><Relationship Id="rId232" Type="http://schemas.openxmlformats.org/officeDocument/2006/relationships/hyperlink" Target="http://starwars.wikia.com/wiki/Ebruchi" TargetMode="External"/><Relationship Id="rId240" Type="http://schemas.openxmlformats.org/officeDocument/2006/relationships/hyperlink" Target="http://starwars.wikia.com/wiki/Galaxy_of_Intrigue" TargetMode="External"/><Relationship Id="rId28" Type="http://schemas.openxmlformats.org/officeDocument/2006/relationships/hyperlink" Target="http://starwars.wikia.com/wiki/Rebel_Alliance" TargetMode="External"/><Relationship Id="rId82" Type="http://schemas.openxmlformats.org/officeDocument/2006/relationships/hyperlink" Target="http://starwars.wikia.com/wiki/Iron_Knights" TargetMode="External"/><Relationship Id="rId124" Type="http://schemas.openxmlformats.org/officeDocument/2006/relationships/hyperlink" Target="http://starwars.wikia.com/wiki/Taris_Academy" TargetMode="External"/><Relationship Id="rId69" Type="http://schemas.openxmlformats.org/officeDocument/2006/relationships/hyperlink" Target="http://starwars.wikia.com/wiki/Kota%27s_Militia" TargetMode="External"/><Relationship Id="rId148" Type="http://schemas.openxmlformats.org/officeDocument/2006/relationships/hyperlink" Target="http://starwars.wikia.com/wiki/Hyperspace_Navigators_Guild" TargetMode="External"/><Relationship Id="rId147" Type="http://schemas.openxmlformats.org/officeDocument/2006/relationships/hyperlink" Target="http://starwars.wikia.com/wiki/Hyperspace_Navigators_Guild" TargetMode="External"/><Relationship Id="rId159" Type="http://schemas.openxmlformats.org/officeDocument/2006/relationships/hyperlink" Target="http://starwars.wikia.com/wiki/Jedi_Order" TargetMode="External"/><Relationship Id="rId20" Type="http://schemas.openxmlformats.org/officeDocument/2006/relationships/hyperlink" Target="http://starwars.wikia.com/wiki/Imperial_Knights" TargetMode="External"/><Relationship Id="rId140" Type="http://schemas.openxmlformats.org/officeDocument/2006/relationships/hyperlink" Target="http://starwars.wikia.com/wiki/Alliance_Army" TargetMode="External"/><Relationship Id="rId72" Type="http://schemas.openxmlformats.org/officeDocument/2006/relationships/hyperlink" Target="http://starwars.wikia.com/wiki/GenoHaradan" TargetMode="External"/><Relationship Id="rId35" Type="http://schemas.openxmlformats.org/officeDocument/2006/relationships/hyperlink" Target="http://starwars.wikia.com/wiki/Tendrando_Arms" TargetMode="External"/><Relationship Id="rId80" Type="http://schemas.openxmlformats.org/officeDocument/2006/relationships/hyperlink" Target="http://starwars.wikia.com/wiki/Imperial_Intelligence" TargetMode="External"/><Relationship Id="rId31" Type="http://schemas.openxmlformats.org/officeDocument/2006/relationships/hyperlink" Target="http://starwars.wikia.com/wiki/Serv-O-Droid" TargetMode="External"/><Relationship Id="rId62" Type="http://schemas.openxmlformats.org/officeDocument/2006/relationships/hyperlink" Target="http://starwars.wikia.com/wiki/Epsis" TargetMode="External"/><Relationship Id="rId206" Type="http://schemas.openxmlformats.org/officeDocument/2006/relationships/hyperlink" Target="http://starwars.wikia.com/wiki/Shadow_Academy" TargetMode="External"/><Relationship Id="rId56" Type="http://schemas.openxmlformats.org/officeDocument/2006/relationships/hyperlink" Target="http://starwars.wikia.com/wiki/Commerce_Guild_Punitive_Security_Forces" TargetMode="External"/><Relationship Id="rId132" Type="http://schemas.openxmlformats.org/officeDocument/2006/relationships/hyperlink" Target="http://starwars.wikia.com/wiki/Zeison_Sha" TargetMode="External"/><Relationship Id="rId32" Type="http://schemas.openxmlformats.org/officeDocument/2006/relationships/hyperlink" Target="http://starwars.wikia.com/wiki/Seyugi_Dervishes" TargetMode="External"/><Relationship Id="rId13" Type="http://schemas.openxmlformats.org/officeDocument/2006/relationships/hyperlink" Target="http://starwars.wikia.com/wiki/Czerka_Corporation" TargetMode="External"/><Relationship Id="rId191" Type="http://schemas.openxmlformats.org/officeDocument/2006/relationships/hyperlink" Target="http://starwars.wikia.com/wiki/Trianii_Rangers" TargetMode="External"/><Relationship Id="rId219" Type="http://schemas.openxmlformats.org/officeDocument/2006/relationships/hyperlink" Target="http://starwars.wikia.com/wiki/Jensaarai" TargetMode="External"/><Relationship Id="rId54" Type="http://schemas.openxmlformats.org/officeDocument/2006/relationships/hyperlink" Target="http://starwars.wikia.com/wiki/Alliance_to_Restore_the_Republic" TargetMode="External"/><Relationship Id="rId101" Type="http://schemas.openxmlformats.org/officeDocument/2006/relationships/hyperlink" Target="http://starwars.wikia.com/wiki/Moff" TargetMode="External"/><Relationship Id="rId155" Type="http://schemas.openxmlformats.org/officeDocument/2006/relationships/hyperlink" Target="http://starwars.wikia.com/wiki/Yavin_academy" TargetMode="External"/><Relationship Id="rId203" Type="http://schemas.openxmlformats.org/officeDocument/2006/relationships/hyperlink" Target="http://starwars.wikia.com/wiki/Senate_Commando" TargetMode="External"/><Relationship Id="rId235" Type="http://schemas.openxmlformats.org/officeDocument/2006/relationships/hyperlink" Target="http://starwars.wikia.com/wiki/Rakata" TargetMode="External"/><Relationship Id="rId239" Type="http://schemas.openxmlformats.org/officeDocument/2006/relationships/hyperlink" Target="http://starwars.wikia.com/wiki/Vagaari" TargetMode="External"/><Relationship Id="rId166" Type="http://schemas.openxmlformats.org/officeDocument/2006/relationships/hyperlink" Target="http://starwars.wikia.com/wiki/Neo-Crusaders" TargetMode="External"/><Relationship Id="rId53" Type="http://schemas.openxmlformats.org/officeDocument/2006/relationships/hyperlink" Target="http://starwars.wikia.com/wiki/Ailon_Nova_Guard" TargetMode="External"/><Relationship Id="rId84" Type="http://schemas.openxmlformats.org/officeDocument/2006/relationships/hyperlink" Target="http://starwars.wikia.com/wiki/Jal_Shey" TargetMode="External"/><Relationship Id="rId186" Type="http://schemas.openxmlformats.org/officeDocument/2006/relationships/hyperlink" Target="http://starwars.wikia.com/wiki/One_Sith" TargetMode="External"/><Relationship Id="rId216" Type="http://schemas.openxmlformats.org/officeDocument/2006/relationships/hyperlink" Target="http://starwars.wikia.com/wiki/Wookiee_Berserker" TargetMode="External"/><Relationship Id="rId83" Type="http://schemas.openxmlformats.org/officeDocument/2006/relationships/hyperlink" Target="http://starwars.wikia.com/wiki/Jabba%27s_Criminal_Empire" TargetMode="External"/><Relationship Id="rId173" Type="http://schemas.openxmlformats.org/officeDocument/2006/relationships/hyperlink" Target="http://starwars.wikia.com/wiki/Republic_Army" TargetMode="External"/><Relationship Id="rId243" Type="http://schemas.openxmlformats.org/officeDocument/2006/relationships/hyperlink" Target="http://starwars.wikia.com/wiki/Spanners" TargetMode="External"/><Relationship Id="rId220" Type="http://schemas.openxmlformats.org/officeDocument/2006/relationships/hyperlink" Target="http://starwars.wikia.com/wiki/Ailon_Nova_Guard" TargetMode="External"/><Relationship Id="rId22" Type="http://schemas.openxmlformats.org/officeDocument/2006/relationships/hyperlink" Target="http://starwars.wikia.com/wiki/Kota%27s_Militia" TargetMode="External"/><Relationship Id="rId207" Type="http://schemas.openxmlformats.org/officeDocument/2006/relationships/hyperlink" Target="http://starwars.wikia.com/wiki/Sorcerers_of_Tund" TargetMode="External"/><Relationship Id="rId95" Type="http://schemas.openxmlformats.org/officeDocument/2006/relationships/hyperlink" Target="http://starwars.wikia.com/wiki/Luka_Sene" TargetMode="External"/><Relationship Id="rId39" Type="http://schemas.openxmlformats.org/officeDocument/2006/relationships/hyperlink" Target="http://starwars.wikia.com/wiki/Emperor%27s_Hand" TargetMode="External"/><Relationship Id="rId201" Type="http://schemas.openxmlformats.org/officeDocument/2006/relationships/hyperlink" Target="http://starwars.wikia.com/wiki/Council_of_Reconciliation" TargetMode="External"/><Relationship Id="rId43" Type="http://schemas.openxmlformats.org/officeDocument/2006/relationships/hyperlink" Target="http://starwars.wikia.com/wiki/Galactic_Alliance" TargetMode="External"/><Relationship Id="rId179" Type="http://schemas.openxmlformats.org/officeDocument/2006/relationships/hyperlink" Target="http://starwars.wikia.com/wiki/Separatist_Droid_Army" TargetMode="External"/><Relationship Id="rId209" Type="http://schemas.openxmlformats.org/officeDocument/2006/relationships/hyperlink" Target="http://starwars.wikia.com/wiki/Jedi_Shadow" TargetMode="External"/><Relationship Id="rId104" Type="http://schemas.openxmlformats.org/officeDocument/2006/relationships/hyperlink" Target="http://starwars.wikia.com/wiki/Beast_Riders" TargetMode="External"/><Relationship Id="rId165" Type="http://schemas.openxmlformats.org/officeDocument/2006/relationships/hyperlink" Target="http://starwars.wikia.com/wiki/Mon_Calamari_Resistance" TargetMode="External"/><Relationship Id="rId187" Type="http://schemas.openxmlformats.org/officeDocument/2006/relationships/hyperlink" Target="http://starwars.wikia.com/wiki/Trade_Federation" TargetMode="External"/><Relationship Id="rId211" Type="http://schemas.openxmlformats.org/officeDocument/2006/relationships/hyperlink" Target="http://starwars.wikia.com/wiki/Joker_Squad" TargetMode="External"/><Relationship Id="rId90" Type="http://schemas.openxmlformats.org/officeDocument/2006/relationships/hyperlink" Target="http://starwars.wikia.com/wiki/Keetael" TargetMode="External"/><Relationship Id="rId85" Type="http://schemas.openxmlformats.org/officeDocument/2006/relationships/hyperlink" Target="http://starwars.wikia.com/wiki/Jedi_Commanders" TargetMode="External"/><Relationship Id="rId9" Type="http://schemas.openxmlformats.org/officeDocument/2006/relationships/hyperlink" Target="http://starwars.wikia.com/wiki/Bounty_Hunters_Guild" TargetMode="External"/><Relationship Id="rId18" Type="http://schemas.openxmlformats.org/officeDocument/2006/relationships/hyperlink" Target="http://starwars.wikia.com/wiki/Kajidic" TargetMode="External"/><Relationship Id="rId27" Type="http://schemas.openxmlformats.org/officeDocument/2006/relationships/hyperlink" Target="http://starwars.wikia.com/wiki/Picket_Fleet" TargetMode="External"/><Relationship Id="rId99" Type="http://schemas.openxmlformats.org/officeDocument/2006/relationships/hyperlink" Target="http://starwars.wikia.com/wiki/Mercenary" TargetMode="External"/><Relationship Id="rId14" Type="http://schemas.openxmlformats.org/officeDocument/2006/relationships/hyperlink" Target="http://starwars.wikia.com/wiki/Duwani_Mechanical_Products" TargetMode="External"/><Relationship Id="rId103" Type="http://schemas.openxmlformats.org/officeDocument/2006/relationships/hyperlink" Target="http://starwars.wikia.com/wiki/Office_of_the_Supreme_Chancellor" TargetMode="External"/><Relationship Id="rId92" Type="http://schemas.openxmlformats.org/officeDocument/2006/relationships/hyperlink" Target="http://starwars.wikia.com/wiki/Collections_and_Security_Division" TargetMode="External"/><Relationship Id="rId45" Type="http://schemas.openxmlformats.org/officeDocument/2006/relationships/hyperlink" Target="http://starwars.wikia.com/wiki/Jedi_Service_Corps" TargetMode="External"/><Relationship Id="rId58" Type="http://schemas.openxmlformats.org/officeDocument/2006/relationships/hyperlink" Target="http://starwars.wikia.com/wiki/COMPNOR" TargetMode="External"/><Relationship Id="rId73" Type="http://schemas.openxmlformats.org/officeDocument/2006/relationships/hyperlink" Target="http://starwars.wikia.com/wiki/Geonosian_hive" TargetMode="External"/><Relationship Id="rId150" Type="http://schemas.openxmlformats.org/officeDocument/2006/relationships/hyperlink" Target="http://starwars.wikia.com/wiki/Galactic_Empire" TargetMode="External"/><Relationship Id="rId145" Type="http://schemas.openxmlformats.org/officeDocument/2006/relationships/hyperlink" Target="http://starwars.wikia.com/wiki/Library_of_Ossus" TargetMode="External"/><Relationship Id="rId234" Type="http://schemas.openxmlformats.org/officeDocument/2006/relationships/hyperlink" Target="http://starwars.wikia.com/wiki/Lugubraa" TargetMode="External"/><Relationship Id="rId149" Type="http://schemas.openxmlformats.org/officeDocument/2006/relationships/hyperlink" Target="http://starwars.wikia.com/wiki/Imperial_Fleet" TargetMode="External"/><Relationship Id="rId129" Type="http://schemas.openxmlformats.org/officeDocument/2006/relationships/hyperlink" Target="http://starwars.wikia.com/wiki/Wardens_of_the_Sky" TargetMode="External"/><Relationship Id="rId19" Type="http://schemas.openxmlformats.org/officeDocument/2006/relationships/hyperlink" Target="http://starwars.wikia.com/wiki/Imperial_Department_of_Military_Research" TargetMode="External"/><Relationship Id="rId120" Type="http://schemas.openxmlformats.org/officeDocument/2006/relationships/hyperlink" Target="http://starwars.wikia.com/wiki/SpecForce" TargetMode="External"/><Relationship Id="rId126" Type="http://schemas.openxmlformats.org/officeDocument/2006/relationships/hyperlink" Target="http://starwars.wikia.com/wiki/Tenloss_Criminal_Syndicate" TargetMode="External"/><Relationship Id="rId109" Type="http://schemas.openxmlformats.org/officeDocument/2006/relationships/hyperlink" Target="http://starwars.wikia.com/wiki/Swoop_gang" TargetMode="External"/><Relationship Id="rId46" Type="http://schemas.openxmlformats.org/officeDocument/2006/relationships/hyperlink" Target="http://starwars.wikia.com/wiki/Reborn" TargetMode="External"/><Relationship Id="rId86" Type="http://schemas.openxmlformats.org/officeDocument/2006/relationships/hyperlink" Target="http://starwars.wikia.com/wiki/Dantooine_Jedi_Enclave_Council" TargetMode="External"/><Relationship Id="rId59" Type="http://schemas.openxmlformats.org/officeDocument/2006/relationships/hyperlink" Target="http://starwars.wikia.com/wiki/Sector_Ranger" TargetMode="External"/><Relationship Id="rId51" Type="http://schemas.openxmlformats.org/officeDocument/2006/relationships/hyperlink" Target="http://starwars.wikia.com/wiki/Churhee%27s_Riflemen" TargetMode="External"/><Relationship Id="rId66" Type="http://schemas.openxmlformats.org/officeDocument/2006/relationships/hyperlink" Target="http://starwars.wikia.com/wiki/Galactic_Alliance_Army" TargetMode="External"/><Relationship Id="rId81" Type="http://schemas.openxmlformats.org/officeDocument/2006/relationships/hyperlink" Target="http://starwars.wikia.com/wiki/Imperial_Intelligence" TargetMode="External"/><Relationship Id="rId34" Type="http://schemas.openxmlformats.org/officeDocument/2006/relationships/hyperlink" Target="http://starwars.wikia.com/wiki/Swoop_gang" TargetMode="External"/><Relationship Id="rId135" Type="http://schemas.openxmlformats.org/officeDocument/2006/relationships/hyperlink" Target="http://starwars.wikia.com/wiki/Corporate_Alliance" TargetMode="External"/><Relationship Id="rId40" Type="http://schemas.openxmlformats.org/officeDocument/2006/relationships/hyperlink" Target="http://starwars.wikia.com/wiki/The_Empire" TargetMode="External"/><Relationship Id="rId200" Type="http://schemas.openxmlformats.org/officeDocument/2006/relationships/hyperlink" Target="http://starwars.wikia.com/wiki/Council_of_Reassignment" TargetMode="External"/><Relationship Id="rId212" Type="http://schemas.openxmlformats.org/officeDocument/2006/relationships/hyperlink" Target="http://starwars.wikia.com/wiki/Knighthunters" TargetMode="External"/><Relationship Id="rId224" Type="http://schemas.openxmlformats.org/officeDocument/2006/relationships/hyperlink" Target="http://starwars.wikia.com/wiki/Mistryl_Shadow_Guard" TargetMode="External"/><Relationship Id="rId139" Type="http://schemas.openxmlformats.org/officeDocument/2006/relationships/hyperlink" Target="http://starwars.wikia.com/wiki/Agents_of_Ossus" TargetMode="External"/><Relationship Id="rId238" Type="http://schemas.openxmlformats.org/officeDocument/2006/relationships/hyperlink" Target="http://starwars.wikia.com/wiki/Tofs" TargetMode="External"/><Relationship Id="rId241" Type="http://schemas.openxmlformats.org/officeDocument/2006/relationships/hyperlink" Target="http://starwars.wikia.com/wiki/Servo_Seven" TargetMode="External"/><Relationship Id="rId218" Type="http://schemas.openxmlformats.org/officeDocument/2006/relationships/hyperlink" Target="http://starwars.wikia.com/wiki/Black_Sun" TargetMode="External"/><Relationship Id="rId65" Type="http://schemas.openxmlformats.org/officeDocument/2006/relationships/hyperlink" Target="http://starwars.wikia.com/wiki/Fireblue_Squadron" TargetMode="External"/><Relationship Id="rId141" Type="http://schemas.openxmlformats.org/officeDocument/2006/relationships/hyperlink" Target="http://starwars.wikia.com/wiki/Alliance_Fleet" TargetMode="External"/><Relationship Id="rId174" Type="http://schemas.openxmlformats.org/officeDocument/2006/relationships/hyperlink" Target="http://starwars.wikia.com/wiki/Republic_High_Command" TargetMode="External"/><Relationship Id="rId12" Type="http://schemas.openxmlformats.org/officeDocument/2006/relationships/hyperlink" Target="http://starwars.wikia.com/wiki/Czerka_Corporation" TargetMode="External"/><Relationship Id="rId164" Type="http://schemas.openxmlformats.org/officeDocument/2006/relationships/hyperlink" Target="http://starwars.wikia.com/wiki/Mandalorian" TargetMode="External"/><Relationship Id="rId137" Type="http://schemas.openxmlformats.org/officeDocument/2006/relationships/hyperlink" Target="http://starwars.wikia.com/wiki/Disciples_of_Twilight" TargetMode="External"/><Relationship Id="rId3" Type="http://schemas.openxmlformats.org/officeDocument/2006/relationships/hyperlink" Target="http://starwars.wikia.com/wiki/Arakyd_Industries" TargetMode="External"/><Relationship Id="rId196" Type="http://schemas.openxmlformats.org/officeDocument/2006/relationships/hyperlink" Target="http://starwars.wikia.com/wiki/Confederacy" TargetMode="External"/><Relationship Id="rId123" Type="http://schemas.openxmlformats.org/officeDocument/2006/relationships/hyperlink" Target="http://starwars.wikia.com/wiki/Sun_Guards" TargetMode="External"/><Relationship Id="rId100" Type="http://schemas.openxmlformats.org/officeDocument/2006/relationships/hyperlink" Target="http://starwars.wikia.com/wiki/Mercenary" TargetMode="External"/><Relationship Id="rId11" Type="http://schemas.openxmlformats.org/officeDocument/2006/relationships/hyperlink" Target="http://starwars.wikia.com/wiki/Cybot_Galactica" TargetMode="External"/><Relationship Id="rId115" Type="http://schemas.openxmlformats.org/officeDocument/2006/relationships/hyperlink" Target="http://starwars.wikia.com/wiki/Separatist_fleet" TargetMode="External"/><Relationship Id="rId16" Type="http://schemas.openxmlformats.org/officeDocument/2006/relationships/hyperlink" Target="http://starwars.wikia.com/wiki/Holowan_Laboratories" TargetMode="External"/><Relationship Id="rId33" Type="http://schemas.openxmlformats.org/officeDocument/2006/relationships/hyperlink" Target="http://starwars.wikia.com/wiki/Shapers" TargetMode="External"/><Relationship Id="rId91" Type="http://schemas.openxmlformats.org/officeDocument/2006/relationships/hyperlink" Target="http://starwars.wikia.com/wiki/Kilian_Rangers" TargetMode="External"/><Relationship Id="rId131" Type="http://schemas.openxmlformats.org/officeDocument/2006/relationships/hyperlink" Target="http://starwars.wikia.com/wiki/Zann_Consortium" TargetMode="External"/><Relationship Id="rId167" Type="http://schemas.openxmlformats.org/officeDocument/2006/relationships/hyperlink" Target="http://starwars.wikia.com/wiki/The_Republic" TargetMode="External"/><Relationship Id="rId15" Type="http://schemas.openxmlformats.org/officeDocument/2006/relationships/hyperlink" Target="http://starwars.wikia.com/wiki/Felucians" TargetMode="External"/><Relationship Id="rId236" Type="http://schemas.openxmlformats.org/officeDocument/2006/relationships/hyperlink" Target="http://starwars.wikia.com/wiki/Sorcerers_of_Rhand" TargetMode="External"/><Relationship Id="rId242" Type="http://schemas.openxmlformats.org/officeDocument/2006/relationships/hyperlink" Target="http://starwars.wikia.com/wiki/Vixani_March" TargetMode="External"/></Relationships>
</file>

<file path=xl/worksheets/_rels/sheet13.xml.rels><?xml version="1.0" encoding="UTF-8" standalone="yes"?>
<Relationships xmlns="http://schemas.openxmlformats.org/package/2006/relationships"><Relationship Id="rId64" Type="http://schemas.openxmlformats.org/officeDocument/2006/relationships/hyperlink" Target="http://starwars.wikia.com/wiki/Tra%27cor" TargetMode="External"/><Relationship Id="rId121" Type="http://schemas.openxmlformats.org/officeDocument/2006/relationships/hyperlink" Target="http://starwars.wikia.com/wiki/Saber_Cat" TargetMode="External"/><Relationship Id="rId133" Type="http://schemas.openxmlformats.org/officeDocument/2006/relationships/hyperlink" Target="http://www.wizards.com/default.asp?x=starwars/article/dodcampaign" TargetMode="External"/><Relationship Id="rId60" Type="http://schemas.openxmlformats.org/officeDocument/2006/relationships/hyperlink" Target="http://starwars.wikia.com/wiki/Storm_Beast" TargetMode="External"/><Relationship Id="rId70" Type="http://schemas.openxmlformats.org/officeDocument/2006/relationships/hyperlink" Target="http://starwars.wikia.com/wiki/Vornskr" TargetMode="External"/><Relationship Id="rId94" Type="http://schemas.openxmlformats.org/officeDocument/2006/relationships/hyperlink" Target="http://starwars.wikia.com/wiki/Cracian_Thumper" TargetMode="External"/><Relationship Id="rId7" Type="http://schemas.openxmlformats.org/officeDocument/2006/relationships/hyperlink" Target="http://www.wizards.com/default.asp?x=starwars/article/KOTORCreaturesKathhound" TargetMode="External"/><Relationship Id="rId74" Type="http://schemas.openxmlformats.org/officeDocument/2006/relationships/hyperlink" Target="http://starwars.wikia.com/wiki/Dark_Lizard" TargetMode="External"/><Relationship Id="rId102" Type="http://schemas.openxmlformats.org/officeDocument/2006/relationships/hyperlink" Target="http://starwars.wikia.com/wiki/Nek" TargetMode="External"/><Relationship Id="rId25" Type="http://schemas.openxmlformats.org/officeDocument/2006/relationships/hyperlink" Target="http://starwars.wikia.com/wiki/Gundark" TargetMode="External"/><Relationship Id="rId106" Type="http://schemas.openxmlformats.org/officeDocument/2006/relationships/hyperlink" Target="http://starwars.wikia.com/wiki/The_Unknown_Regions" TargetMode="External"/><Relationship Id="rId122" Type="http://schemas.openxmlformats.org/officeDocument/2006/relationships/hyperlink" Target="http://starwars.wikia.com/wiki/Strill" TargetMode="External"/><Relationship Id="rId116" Type="http://schemas.openxmlformats.org/officeDocument/2006/relationships/hyperlink" Target="http://starwars.wikia.com/wiki/Rakazzak_beast" TargetMode="External"/><Relationship Id="rId119" Type="http://schemas.openxmlformats.org/officeDocument/2006/relationships/hyperlink" Target="http://starwars.wikia.com/wiki/Ycaqt" TargetMode="External"/><Relationship Id="rId96" Type="http://schemas.openxmlformats.org/officeDocument/2006/relationships/hyperlink" Target="http://starwars.wikia.com/wiki/Vanx" TargetMode="External"/><Relationship Id="rId10" Type="http://schemas.openxmlformats.org/officeDocument/2006/relationships/hyperlink" Target="http://starwars.wikia.com/wiki/Battle_Hydra" TargetMode="External"/><Relationship Id="rId138" Type="http://schemas.openxmlformats.org/officeDocument/2006/relationships/hyperlink" Target="http://www.wizards.com/default.asp?x=starwars/article/dodcampaign" TargetMode="External"/><Relationship Id="rId50" Type="http://schemas.openxmlformats.org/officeDocument/2006/relationships/hyperlink" Target="http://starwars.wikia.com/wiki/Rancor" TargetMode="External"/><Relationship Id="rId118" Type="http://schemas.openxmlformats.org/officeDocument/2006/relationships/hyperlink" Target="http://starwars.wikia.com/wiki/Ukian_Torbull" TargetMode="External"/><Relationship Id="rId128" Type="http://schemas.openxmlformats.org/officeDocument/2006/relationships/hyperlink" Target="http://starwars.wikia.com/wiki/Lluma" TargetMode="External"/><Relationship Id="rId17" Type="http://schemas.openxmlformats.org/officeDocument/2006/relationships/hyperlink" Target="http://starwars.wikia.com/wiki/Derriphan" TargetMode="External"/><Relationship Id="rId107" Type="http://schemas.openxmlformats.org/officeDocument/2006/relationships/hyperlink" Target="http://starwars.wikia.com/wiki/Aiwha" TargetMode="External"/><Relationship Id="rId71" Type="http://schemas.openxmlformats.org/officeDocument/2006/relationships/hyperlink" Target="http://starwars.wikia.com/wiki/Ysalamari" TargetMode="External"/><Relationship Id="rId142" Type="http://schemas.openxmlformats.org/officeDocument/2006/relationships/hyperlink" Target="http://www.wizards.com/default.asp?x=starwars/article/dodcampaign" TargetMode="External"/><Relationship Id="rId4" Type="http://schemas.openxmlformats.org/officeDocument/2006/relationships/hyperlink" Target="http://www.wizards.com/default.asp?x=starwars/article/KOTORCreaturesFiraxa" TargetMode="External"/><Relationship Id="rId28" Type="http://schemas.openxmlformats.org/officeDocument/2006/relationships/hyperlink" Target="http://starwars.wikia.com/wiki/Katarn" TargetMode="External"/><Relationship Id="rId89" Type="http://schemas.openxmlformats.org/officeDocument/2006/relationships/hyperlink" Target="http://starwars.wikia.com/wiki/Bull_rancor" TargetMode="External"/><Relationship Id="rId114" Type="http://schemas.openxmlformats.org/officeDocument/2006/relationships/hyperlink" Target="http://starwars.wikia.com/wiki/Maru" TargetMode="External"/><Relationship Id="rId88" Type="http://schemas.openxmlformats.org/officeDocument/2006/relationships/hyperlink" Target="http://starwars.wikia.com/wiki/Nek" TargetMode="External"/><Relationship Id="rId82" Type="http://schemas.openxmlformats.org/officeDocument/2006/relationships/hyperlink" Target="http://starwars.wikia.com/wiki/Kiltik" TargetMode="External"/><Relationship Id="rId124" Type="http://schemas.openxmlformats.org/officeDocument/2006/relationships/hyperlink" Target="http://starwars.wikia.com/wiki/Mnggal-Mnggal" TargetMode="External"/><Relationship Id="rId69" Type="http://schemas.openxmlformats.org/officeDocument/2006/relationships/hyperlink" Target="http://starwars.wikia.com/wiki/Womp_rat" TargetMode="External"/><Relationship Id="rId148" Type="http://schemas.openxmlformats.org/officeDocument/2006/relationships/hyperlink" Target="http://www.wizards.com/default.asp?x=starwars/article/dodcampaign" TargetMode="External"/><Relationship Id="rId147" Type="http://schemas.openxmlformats.org/officeDocument/2006/relationships/hyperlink" Target="http://www.wizards.com/default.asp?x=starwars/article/dodcampaign" TargetMode="External"/><Relationship Id="rId38" Type="http://schemas.openxmlformats.org/officeDocument/2006/relationships/hyperlink" Target="http://starwars.wikia.com/wiki/Mantellian_Savrip" TargetMode="External"/><Relationship Id="rId20" Type="http://schemas.openxmlformats.org/officeDocument/2006/relationships/hyperlink" Target="http://starwars.wikia.com/wiki/Droch" TargetMode="External"/><Relationship Id="rId2" Type="http://schemas.openxmlformats.org/officeDocument/2006/relationships/hyperlink" Target="http://www.wizards.com/default.asp?x=starwars/article/KOTORCreaturesFiraxa" TargetMode="External"/><Relationship Id="rId140" Type="http://schemas.openxmlformats.org/officeDocument/2006/relationships/hyperlink" Target="http://www.wizards.com/default.asp?x=starwars/article/dodcampaign" TargetMode="External"/><Relationship Id="rId144" Type="http://schemas.openxmlformats.org/officeDocument/2006/relationships/hyperlink" Target="http://www.wizards.com/default.asp?x=starwars/article/dodcampaign" TargetMode="External"/><Relationship Id="rId72" Type="http://schemas.openxmlformats.org/officeDocument/2006/relationships/hyperlink" Target="http://starwars.wikia.com/wiki/Akk_dog" TargetMode="External"/><Relationship Id="rId35" Type="http://schemas.openxmlformats.org/officeDocument/2006/relationships/hyperlink" Target="http://starwars.wikia.com/wiki/Krayt_dragon" TargetMode="External"/><Relationship Id="rId75" Type="http://schemas.openxmlformats.org/officeDocument/2006/relationships/hyperlink" Target="http://starwars.wikia.com/wiki/Dark_Lizard" TargetMode="External"/><Relationship Id="rId80" Type="http://schemas.openxmlformats.org/officeDocument/2006/relationships/hyperlink" Target="http://starwars.wikia.com/wiki/Gizka" TargetMode="External"/><Relationship Id="rId31" Type="http://schemas.openxmlformats.org/officeDocument/2006/relationships/hyperlink" Target="http://starwars.wikia.com/wiki/Kintan_strider" TargetMode="External"/><Relationship Id="rId62" Type="http://schemas.openxmlformats.org/officeDocument/2006/relationships/hyperlink" Target="http://starwars.wikia.com/wiki/Tauntaun" TargetMode="External"/><Relationship Id="rId79" Type="http://schemas.openxmlformats.org/officeDocument/2006/relationships/hyperlink" Target="http://starwars.wikia.com/wiki/Gizka" TargetMode="External"/><Relationship Id="rId97" Type="http://schemas.openxmlformats.org/officeDocument/2006/relationships/hyperlink" Target="http://starwars.wikia.com/wiki/Carrier_butterfly" TargetMode="External"/><Relationship Id="rId111" Type="http://schemas.openxmlformats.org/officeDocument/2006/relationships/hyperlink" Target="http://starwars.wikia.com/wiki/Fenwolf" TargetMode="External"/><Relationship Id="rId98" Type="http://schemas.openxmlformats.org/officeDocument/2006/relationships/hyperlink" Target="http://starwars.wikia.com/wiki/Bolotaur" TargetMode="External"/><Relationship Id="rId1" Type="http://schemas.openxmlformats.org/officeDocument/2006/relationships/hyperlink" Target="http://www.wizards.com/default.asp?x=starwars/article/PHCathar" TargetMode="External"/><Relationship Id="rId24" Type="http://schemas.openxmlformats.org/officeDocument/2006/relationships/hyperlink" Target="http://starwars.wikia.com/wiki/Gundark" TargetMode="External"/><Relationship Id="rId47" Type="http://schemas.openxmlformats.org/officeDocument/2006/relationships/hyperlink" Target="http://starwars.wikia.com/wiki/Nighthunter" TargetMode="External"/><Relationship Id="rId56" Type="http://schemas.openxmlformats.org/officeDocument/2006/relationships/hyperlink" Target="http://starwars.wikia.com/wiki/Shyrack" TargetMode="External"/><Relationship Id="rId48" Type="http://schemas.openxmlformats.org/officeDocument/2006/relationships/hyperlink" Target="http://starwars.wikia.com/wiki/Rakghoul" TargetMode="External"/><Relationship Id="rId132" Type="http://schemas.openxmlformats.org/officeDocument/2006/relationships/hyperlink" Target="http://starwars.wikia.com/wiki/The_Unknown_Regions" TargetMode="External"/><Relationship Id="rId32" Type="http://schemas.openxmlformats.org/officeDocument/2006/relationships/hyperlink" Target="http://starwars.wikia.com/wiki/Knobby_white_spider" TargetMode="External"/><Relationship Id="rId13" Type="http://schemas.openxmlformats.org/officeDocument/2006/relationships/hyperlink" Target="http://starwars.wikia.com/wiki/Mynock" TargetMode="External"/><Relationship Id="rId52" Type="http://schemas.openxmlformats.org/officeDocument/2006/relationships/hyperlink" Target="http://starwars.wikia.com/wiki/Chrysalide" TargetMode="External"/><Relationship Id="rId54" Type="http://schemas.openxmlformats.org/officeDocument/2006/relationships/hyperlink" Target="http://starwars.wikia.com/wiki/Ronto" TargetMode="External"/><Relationship Id="rId101" Type="http://schemas.openxmlformats.org/officeDocument/2006/relationships/hyperlink" Target="http://starwars.wikia.com/wiki/Mastif_Phalone" TargetMode="External"/><Relationship Id="rId23" Type="http://schemas.openxmlformats.org/officeDocument/2006/relationships/hyperlink" Target="http://starwars.wikia.com/wiki/Felucian_ripper" TargetMode="External"/><Relationship Id="rId136" Type="http://schemas.openxmlformats.org/officeDocument/2006/relationships/hyperlink" Target="http://www.wizards.com/default.asp?x=starwars/article/dodcampaign" TargetMode="External"/><Relationship Id="rId61" Type="http://schemas.openxmlformats.org/officeDocument/2006/relationships/hyperlink" Target="http://starwars.wikia.com/wiki/Taozin" TargetMode="External"/><Relationship Id="rId53" Type="http://schemas.openxmlformats.org/officeDocument/2006/relationships/hyperlink" Target="http://starwars.wikia.com/wiki/Reek" TargetMode="External"/><Relationship Id="rId84" Type="http://schemas.openxmlformats.org/officeDocument/2006/relationships/hyperlink" Target="http://starwars.wikia.com/wiki/Mykal" TargetMode="External"/><Relationship Id="rId146" Type="http://schemas.openxmlformats.org/officeDocument/2006/relationships/hyperlink" Target="http://www.wizards.com/default.asp?x=starwars/article/dodcampaign" TargetMode="External"/><Relationship Id="rId30" Type="http://schemas.openxmlformats.org/officeDocument/2006/relationships/hyperlink" Target="http://starwars.wikia.com/wiki/Kath_hound" TargetMode="External"/><Relationship Id="rId29" Type="http://schemas.openxmlformats.org/officeDocument/2006/relationships/hyperlink" Target="http://starwars.wikia.com/wiki/Kath_hound" TargetMode="External"/><Relationship Id="rId83" Type="http://schemas.openxmlformats.org/officeDocument/2006/relationships/hyperlink" Target="http://starwars.wikia.com/wiki/Dreambeast" TargetMode="External"/><Relationship Id="rId41" Type="http://schemas.openxmlformats.org/officeDocument/2006/relationships/hyperlink" Target="http://starwars.wikia.com/wiki/Mynock" TargetMode="External"/><Relationship Id="rId5" Type="http://schemas.openxmlformats.org/officeDocument/2006/relationships/hyperlink" Target="http://www.wizards.com/default.asp?x=starwars/article/KOTORCreaturesKinrath" TargetMode="External"/><Relationship Id="rId22" Type="http://schemas.openxmlformats.org/officeDocument/2006/relationships/hyperlink" Target="http://starwars.wikia.com/wiki/Energy_Spider" TargetMode="External"/><Relationship Id="rId95" Type="http://schemas.openxmlformats.org/officeDocument/2006/relationships/hyperlink" Target="http://starwars.wikia.com/wiki/Vanx" TargetMode="External"/><Relationship Id="rId39" Type="http://schemas.openxmlformats.org/officeDocument/2006/relationships/hyperlink" Target="http://starwars.wikia.com/wiki/Marsh_Haunt" TargetMode="External"/><Relationship Id="rId43" Type="http://schemas.openxmlformats.org/officeDocument/2006/relationships/hyperlink" Target="http://starwars.wikia.com/wiki/Narglatch" TargetMode="External"/><Relationship Id="rId104" Type="http://schemas.openxmlformats.org/officeDocument/2006/relationships/hyperlink" Target="http://starwars.wikia.com/wiki/Roggwart" TargetMode="External"/><Relationship Id="rId130" Type="http://schemas.openxmlformats.org/officeDocument/2006/relationships/hyperlink" Target="http://starwars.wikia.com/wiki/The_Unknown_Regions" TargetMode="External"/><Relationship Id="rId90" Type="http://schemas.openxmlformats.org/officeDocument/2006/relationships/hyperlink" Target="http://starwars.wikia.com/wiki/Silooth" TargetMode="External"/><Relationship Id="rId77" Type="http://schemas.openxmlformats.org/officeDocument/2006/relationships/hyperlink" Target="http://starwars.wikia.com/wiki/Fear_moss" TargetMode="External"/><Relationship Id="rId63" Type="http://schemas.openxmlformats.org/officeDocument/2006/relationships/hyperlink" Target="http://starwars.wikia.com/wiki/Terentatek" TargetMode="External"/><Relationship Id="rId85" Type="http://schemas.openxmlformats.org/officeDocument/2006/relationships/hyperlink" Target="http://starwars.wikia.com/wiki/Mynock" TargetMode="External"/><Relationship Id="rId105" Type="http://schemas.openxmlformats.org/officeDocument/2006/relationships/hyperlink" Target="http://starwars.wikia.com/wiki/Greethka" TargetMode="External"/><Relationship Id="rId9" Type="http://schemas.openxmlformats.org/officeDocument/2006/relationships/hyperlink" Target="http://starwars.wikia.com/wiki/Acklay" TargetMode="External"/><Relationship Id="rId18" Type="http://schemas.openxmlformats.org/officeDocument/2006/relationships/hyperlink" Target="http://starwars.wikia.com/wiki/Dewback" TargetMode="External"/><Relationship Id="rId27" Type="http://schemas.openxmlformats.org/officeDocument/2006/relationships/hyperlink" Target="http://starwars.wikia.com/wiki/Hssiss" TargetMode="External"/><Relationship Id="rId99" Type="http://schemas.openxmlformats.org/officeDocument/2006/relationships/hyperlink" Target="http://starwars.wikia.com/wiki/Gelagrub" TargetMode="External"/><Relationship Id="rId14" Type="http://schemas.openxmlformats.org/officeDocument/2006/relationships/hyperlink" Target="http://starwars.wikia.com/wiki/Corellian_banshee_bird" TargetMode="External"/><Relationship Id="rId103" Type="http://schemas.openxmlformats.org/officeDocument/2006/relationships/hyperlink" Target="http://starwars.wikia.com/wiki/Watch-beast" TargetMode="External"/><Relationship Id="rId127" Type="http://schemas.openxmlformats.org/officeDocument/2006/relationships/hyperlink" Target="http://starwars.wikia.com/wiki/Pherin" TargetMode="External"/><Relationship Id="rId92" Type="http://schemas.openxmlformats.org/officeDocument/2006/relationships/hyperlink" Target="http://starwars.wikia.com/wiki/T%27salak" TargetMode="External"/><Relationship Id="rId45" Type="http://schemas.openxmlformats.org/officeDocument/2006/relationships/hyperlink" Target="http://starwars.wikia.com/wiki/Nexu" TargetMode="External"/><Relationship Id="rId58" Type="http://schemas.openxmlformats.org/officeDocument/2006/relationships/hyperlink" Target="http://starwars.wikia.com/wiki/Sith_Warbird" TargetMode="External"/><Relationship Id="rId42" Type="http://schemas.openxmlformats.org/officeDocument/2006/relationships/hyperlink" Target="http://starwars.wikia.com/wiki/Nadir_spider" TargetMode="External"/><Relationship Id="rId73" Type="http://schemas.openxmlformats.org/officeDocument/2006/relationships/hyperlink" Target="http://starwars.wikia.com/wiki/Coruscani_Ogre" TargetMode="External"/><Relationship Id="rId150" Type="http://schemas.openxmlformats.org/officeDocument/2006/relationships/comments" Target="../comments6.xml"/><Relationship Id="rId145" Type="http://schemas.openxmlformats.org/officeDocument/2006/relationships/hyperlink" Target="http://www.wizards.com/default.asp?x=starwars/article/dodcampaign" TargetMode="External"/><Relationship Id="rId87" Type="http://schemas.openxmlformats.org/officeDocument/2006/relationships/hyperlink" Target="http://starwars.wikia.com/wiki/Neimoidian_kreehawk" TargetMode="External"/><Relationship Id="rId6" Type="http://schemas.openxmlformats.org/officeDocument/2006/relationships/hyperlink" Target="http://www.wizards.com/default.asp?x=starwars/article/KOTORCreaturesKinrath" TargetMode="External"/><Relationship Id="rId49" Type="http://schemas.openxmlformats.org/officeDocument/2006/relationships/hyperlink" Target="http://starwars.wikia.com/wiki/Rancor" TargetMode="External"/><Relationship Id="rId44" Type="http://schemas.openxmlformats.org/officeDocument/2006/relationships/hyperlink" Target="http://starwars.wikia.com/wiki/Nashtah" TargetMode="External"/><Relationship Id="rId117" Type="http://schemas.openxmlformats.org/officeDocument/2006/relationships/hyperlink" Target="http://starwars.wikia.com/wiki/Rockhopper" TargetMode="External"/><Relationship Id="rId129" Type="http://schemas.openxmlformats.org/officeDocument/2006/relationships/hyperlink" Target="http://starwars.wikia.com/wiki/Tomb_of_Freedon_Nadd" TargetMode="External"/><Relationship Id="rId134" Type="http://schemas.openxmlformats.org/officeDocument/2006/relationships/hyperlink" Target="http://www.wizards.com/default.asp?x=starwars/article/dodcampaign" TargetMode="External"/><Relationship Id="rId149" Type="http://schemas.openxmlformats.org/officeDocument/2006/relationships/vmlDrawing" Target="../drawings/vmlDrawing11.vml"/><Relationship Id="rId112" Type="http://schemas.openxmlformats.org/officeDocument/2006/relationships/hyperlink" Target="http://starwars.wikia.com/wiki/Kaadu" TargetMode="External"/><Relationship Id="rId19" Type="http://schemas.openxmlformats.org/officeDocument/2006/relationships/hyperlink" Target="http://starwars.wikia.com/wiki/Dragonsnake" TargetMode="External"/><Relationship Id="rId120" Type="http://schemas.openxmlformats.org/officeDocument/2006/relationships/hyperlink" Target="http://starwars.wikia.com/wiki/Dark_wolf" TargetMode="External"/><Relationship Id="rId126" Type="http://schemas.openxmlformats.org/officeDocument/2006/relationships/hyperlink" Target="http://starwars.wikia.com/wiki/Chlovi_cat" TargetMode="External"/><Relationship Id="rId57" Type="http://schemas.openxmlformats.org/officeDocument/2006/relationships/hyperlink" Target="http://starwars.wikia.com/wiki/Shyrack" TargetMode="External"/><Relationship Id="rId109" Type="http://schemas.openxmlformats.org/officeDocument/2006/relationships/hyperlink" Target="http://starwars.wikia.com/wiki/Bergruutfa" TargetMode="External"/><Relationship Id="rId46" Type="http://schemas.openxmlformats.org/officeDocument/2006/relationships/hyperlink" Target="http://starwars.wikia.com/wiki/Nighthunter" TargetMode="External"/><Relationship Id="rId86" Type="http://schemas.openxmlformats.org/officeDocument/2006/relationships/hyperlink" Target="http://starwars.wikia.com/wiki/Mynock" TargetMode="External"/><Relationship Id="rId59" Type="http://schemas.openxmlformats.org/officeDocument/2006/relationships/hyperlink" Target="http://starwars.wikia.com/wiki/Sith_wyrm" TargetMode="External"/><Relationship Id="rId51" Type="http://schemas.openxmlformats.org/officeDocument/2006/relationships/hyperlink" Target="http://starwars.wikia.com/wiki/Rancor" TargetMode="External"/><Relationship Id="rId66" Type="http://schemas.openxmlformats.org/officeDocument/2006/relationships/hyperlink" Target="http://starwars.wikia.com/wiki/Wampa" TargetMode="External"/><Relationship Id="rId55" Type="http://schemas.openxmlformats.org/officeDocument/2006/relationships/hyperlink" Target="http://starwars.wikia.com/wiki/Sarlacc" TargetMode="External"/><Relationship Id="rId34" Type="http://schemas.openxmlformats.org/officeDocument/2006/relationships/hyperlink" Target="http://starwars.wikia.com/wiki/Krayt_dragon" TargetMode="External"/><Relationship Id="rId81" Type="http://schemas.openxmlformats.org/officeDocument/2006/relationships/hyperlink" Target="http://starwars.wikia.com/wiki/Iriaz" TargetMode="External"/><Relationship Id="rId40" Type="http://schemas.openxmlformats.org/officeDocument/2006/relationships/hyperlink" Target="http://starwars.wikia.com/wiki/Massiff" TargetMode="External"/><Relationship Id="rId135" Type="http://schemas.openxmlformats.org/officeDocument/2006/relationships/hyperlink" Target="http://www.wizards.com/default.asp?x=starwars/article/dodcampaign" TargetMode="External"/><Relationship Id="rId36" Type="http://schemas.openxmlformats.org/officeDocument/2006/relationships/hyperlink" Target="http://starwars.wikia.com/wiki/Kybuck" TargetMode="External"/><Relationship Id="rId125" Type="http://schemas.openxmlformats.org/officeDocument/2006/relationships/hyperlink" Target="http://starwars.wikia.com/wiki/Brintak" TargetMode="External"/><Relationship Id="rId139" Type="http://schemas.openxmlformats.org/officeDocument/2006/relationships/hyperlink" Target="http://www.wizards.com/default.asp?x=starwars/article/dodcampaign" TargetMode="External"/><Relationship Id="rId76" Type="http://schemas.openxmlformats.org/officeDocument/2006/relationships/hyperlink" Target="http://starwars.wikia.com/wiki/Dinko_(creature)" TargetMode="External"/><Relationship Id="rId8" Type="http://schemas.openxmlformats.org/officeDocument/2006/relationships/hyperlink" Target="http://www.wizards.com/default.asp?x=starwars/article/KOTORCreaturesKathhound" TargetMode="External"/><Relationship Id="rId65" Type="http://schemas.openxmlformats.org/officeDocument/2006/relationships/hyperlink" Target="http://starwars.wikia.com/wiki/Tuk%27ata" TargetMode="External"/><Relationship Id="rId67" Type="http://schemas.openxmlformats.org/officeDocument/2006/relationships/hyperlink" Target="http://starwars.wikia.com/wiki/Varactyl" TargetMode="External"/><Relationship Id="rId37" Type="http://schemas.openxmlformats.org/officeDocument/2006/relationships/hyperlink" Target="http://starwars.wikia.com/wiki/Kybuck" TargetMode="External"/><Relationship Id="rId141" Type="http://schemas.openxmlformats.org/officeDocument/2006/relationships/hyperlink" Target="http://www.wizards.com/default.asp?x=starwars/article/dodcampaign" TargetMode="External"/><Relationship Id="rId110" Type="http://schemas.openxmlformats.org/officeDocument/2006/relationships/hyperlink" Target="http://starwars.wikia.com/wiki/Eopie" TargetMode="External"/><Relationship Id="rId113" Type="http://schemas.openxmlformats.org/officeDocument/2006/relationships/hyperlink" Target="http://starwars.wikia.com/wiki/Kalak" TargetMode="External"/><Relationship Id="rId12" Type="http://schemas.openxmlformats.org/officeDocument/2006/relationships/hyperlink" Target="http://starwars.wikia.com/wiki/Chrysalide" TargetMode="External"/><Relationship Id="rId108" Type="http://schemas.openxmlformats.org/officeDocument/2006/relationships/hyperlink" Target="http://starwars.wikia.com/wiki/Bantha" TargetMode="External"/><Relationship Id="rId137" Type="http://schemas.openxmlformats.org/officeDocument/2006/relationships/hyperlink" Target="http://www.wizards.com/default.asp?x=starwars/article/dodcampaign" TargetMode="External"/><Relationship Id="rId3" Type="http://schemas.openxmlformats.org/officeDocument/2006/relationships/hyperlink" Target="http://www.wizards.com/default.asp?x=starwars/article/KOTORCreaturesFiraxa" TargetMode="External"/><Relationship Id="rId123" Type="http://schemas.openxmlformats.org/officeDocument/2006/relationships/hyperlink" Target="http://starwars.wikia.com/wiki/Mnggal-Mnggal" TargetMode="External"/><Relationship Id="rId26" Type="http://schemas.openxmlformats.org/officeDocument/2006/relationships/hyperlink" Target="http://starwars.wikia.com/wiki/Horax" TargetMode="External"/><Relationship Id="rId100" Type="http://schemas.openxmlformats.org/officeDocument/2006/relationships/hyperlink" Target="http://starwars.wikia.com/wiki/Gutkurr" TargetMode="External"/><Relationship Id="rId11" Type="http://schemas.openxmlformats.org/officeDocument/2006/relationships/hyperlink" Target="http://starwars.wikia.com/wiki/Beck-tori" TargetMode="External"/><Relationship Id="rId143" Type="http://schemas.openxmlformats.org/officeDocument/2006/relationships/hyperlink" Target="http://www.wizards.com/default.asp?x=starwars/article/dodcampaign" TargetMode="External"/><Relationship Id="rId68" Type="http://schemas.openxmlformats.org/officeDocument/2006/relationships/hyperlink" Target="http://starwars.wikia.com/wiki/Womp_rat" TargetMode="External"/><Relationship Id="rId115" Type="http://schemas.openxmlformats.org/officeDocument/2006/relationships/hyperlink" Target="http://starwars.wikia.com/wiki/Orray" TargetMode="External"/><Relationship Id="rId16" Type="http://schemas.openxmlformats.org/officeDocument/2006/relationships/hyperlink" Target="http://starwars.wikia.com/wiki/Dactillion" TargetMode="External"/><Relationship Id="rId33" Type="http://schemas.openxmlformats.org/officeDocument/2006/relationships/hyperlink" Target="http://starwars.wikia.com/wiki/Kouhun" TargetMode="External"/><Relationship Id="rId91" Type="http://schemas.openxmlformats.org/officeDocument/2006/relationships/hyperlink" Target="http://starwars.wikia.com/wiki/T%27salak" TargetMode="External"/><Relationship Id="rId93" Type="http://schemas.openxmlformats.org/officeDocument/2006/relationships/hyperlink" Target="http://starwars.wikia.com/wiki/Viper_kinrath" TargetMode="External"/><Relationship Id="rId131" Type="http://schemas.openxmlformats.org/officeDocument/2006/relationships/hyperlink" Target="http://starwars.wikia.com/wiki/The_Unknown_Regions" TargetMode="External"/><Relationship Id="rId78" Type="http://schemas.openxmlformats.org/officeDocument/2006/relationships/hyperlink" Target="http://starwars.wikia.com/wiki/Firaxa" TargetMode="External"/><Relationship Id="rId15" Type="http://schemas.openxmlformats.org/officeDocument/2006/relationships/hyperlink" Target="http://starwars.wikia.com/wiki/Sand_panther" TargetMode="External"/><Relationship Id="rId21" Type="http://schemas.openxmlformats.org/officeDocument/2006/relationships/hyperlink" Target="http://starwars.wikia.com/wiki/Droch" TargetMode="External"/></Relationships>
</file>

<file path=xl/worksheets/_rels/sheet14.xml.rels><?xml version="1.0" encoding="UTF-8" standalone="yes"?>
<Relationships xmlns="http://schemas.openxmlformats.org/package/2006/relationships"><Relationship Id="rId133" Type="http://schemas.openxmlformats.org/officeDocument/2006/relationships/hyperlink" Target="http://starwars.wikia.com/wiki/Phase_II_dark_trooper" TargetMode="External"/><Relationship Id="rId121" Type="http://schemas.openxmlformats.org/officeDocument/2006/relationships/hyperlink" Target="http://starwars.wikia.com/wiki/PK-2M_mining_droid" TargetMode="External"/><Relationship Id="rId178" Type="http://schemas.openxmlformats.org/officeDocument/2006/relationships/hyperlink" Target="http://starwars.wikia.com/wiki/E522_assassin_droid" TargetMode="External"/><Relationship Id="rId7" Type="http://schemas.openxmlformats.org/officeDocument/2006/relationships/hyperlink" Target="http://starwars.wikia.com/wiki/5YQ-series_protocol_droid" TargetMode="External"/><Relationship Id="rId74" Type="http://schemas.openxmlformats.org/officeDocument/2006/relationships/hyperlink" Target="http://starwars.wikia.com/wiki/Marksman-H_combat_remote" TargetMode="External"/><Relationship Id="rId102" Type="http://schemas.openxmlformats.org/officeDocument/2006/relationships/hyperlink" Target="http://starwars.wikia.com/wiki/Mark_IV_Sentry_Droid" TargetMode="External"/><Relationship Id="rId169" Type="http://schemas.openxmlformats.org/officeDocument/2006/relationships/hyperlink" Target="http://starwars.wikia.com/wiki/A9G-series_Data_Storage_Unit" TargetMode="External"/><Relationship Id="rId278" Type="http://schemas.openxmlformats.org/officeDocument/2006/relationships/hyperlink" Target="http://starwars.wikia.com/wiki/Cybot_Galactica" TargetMode="External"/><Relationship Id="rId106" Type="http://schemas.openxmlformats.org/officeDocument/2006/relationships/hyperlink" Target="http://starwars.wikia.com/wiki/Spelunker_probe_droid" TargetMode="External"/><Relationship Id="rId119" Type="http://schemas.openxmlformats.org/officeDocument/2006/relationships/hyperlink" Target="http://starwars.wikia.com/wiki/Viper_probe_droid" TargetMode="External"/><Relationship Id="rId404" Type="http://schemas.openxmlformats.org/officeDocument/2006/relationships/hyperlink" Target="http://starwars.wikia.com/wiki/5-BT_Threat_Analysis_Droid" TargetMode="External"/><Relationship Id="rId321" Type="http://schemas.openxmlformats.org/officeDocument/2006/relationships/hyperlink" Target="http://starwars.wikia.com/wiki/Junk_droid" TargetMode="External"/><Relationship Id="rId181" Type="http://schemas.openxmlformats.org/officeDocument/2006/relationships/hyperlink" Target="http://starwars.wikia.com/wiki/GY-I_Series_Information_Analysis_Unit" TargetMode="External"/><Relationship Id="rId221" Type="http://schemas.openxmlformats.org/officeDocument/2006/relationships/hyperlink" Target="http://starwars.wikia.com/wiki/Balmorran_Arms" TargetMode="External"/><Relationship Id="rId17" Type="http://schemas.openxmlformats.org/officeDocument/2006/relationships/hyperlink" Target="http://starwars.wikia.com/wiki/Ultra_Battle_Droid" TargetMode="External"/><Relationship Id="rId225" Type="http://schemas.openxmlformats.org/officeDocument/2006/relationships/hyperlink" Target="http://starwars.wikia.com/wiki/Adascorp" TargetMode="External"/><Relationship Id="rId317" Type="http://schemas.openxmlformats.org/officeDocument/2006/relationships/hyperlink" Target="http://starwars.wikia.com/wiki/Imperial_Department_of_Military_Research" TargetMode="External"/><Relationship Id="rId107" Type="http://schemas.openxmlformats.org/officeDocument/2006/relationships/hyperlink" Target="http://starwars.wikia.com/wiki/LB-series_bulk-loading_droid" TargetMode="External"/><Relationship Id="rId71" Type="http://schemas.openxmlformats.org/officeDocument/2006/relationships/hyperlink" Target="http://starwars.wikia.com/wiki/LE-series_repair_droid" TargetMode="External"/><Relationship Id="rId142" Type="http://schemas.openxmlformats.org/officeDocument/2006/relationships/hyperlink" Target="http://starwars.wikia.com/wiki/LON-29_battle_droid_commander" TargetMode="External"/><Relationship Id="rId275" Type="http://schemas.openxmlformats.org/officeDocument/2006/relationships/hyperlink" Target="http://starwars.wikia.com/wiki/Cybot_Galactica" TargetMode="External"/><Relationship Id="rId393" Type="http://schemas.openxmlformats.org/officeDocument/2006/relationships/hyperlink" Target="http://starwars.wikia.com/wiki/B4J4_security_droid" TargetMode="External"/><Relationship Id="rId4" Type="http://schemas.openxmlformats.org/officeDocument/2006/relationships/hyperlink" Target="http://starwars.wikia.com/wiki/11-17-series_mining_droid" TargetMode="External"/><Relationship Id="rId445" Type="http://schemas.openxmlformats.org/officeDocument/2006/relationships/hyperlink" Target="http://www.wizards.com/default.asp?x=starwars/article/dodcampaign" TargetMode="External"/><Relationship Id="rId185" Type="http://schemas.openxmlformats.org/officeDocument/2006/relationships/hyperlink" Target="http://starwars.wikia.com/wiki/R8-series_astromech_droid" TargetMode="External"/><Relationship Id="rId195" Type="http://schemas.openxmlformats.org/officeDocument/2006/relationships/hyperlink" Target="http://starwars.wikia.com/wiki/Galaxy_at_War" TargetMode="External"/><Relationship Id="rId88" Type="http://schemas.openxmlformats.org/officeDocument/2006/relationships/hyperlink" Target="http://starwars.wikia.com/wiki/R4-series_astromech_droid" TargetMode="External"/><Relationship Id="rId284" Type="http://schemas.openxmlformats.org/officeDocument/2006/relationships/hyperlink" Target="http://starwars.wikia.com/wiki/Cybot_Galactica" TargetMode="External"/><Relationship Id="rId358" Type="http://schemas.openxmlformats.org/officeDocument/2006/relationships/hyperlink" Target="http://starwars.wikia.com/wiki/Rodian" TargetMode="External"/><Relationship Id="rId370" Type="http://schemas.openxmlformats.org/officeDocument/2006/relationships/hyperlink" Target="http://starwars.wikia.com/wiki/Techno_Union" TargetMode="External"/><Relationship Id="rId38" Type="http://schemas.openxmlformats.org/officeDocument/2006/relationships/hyperlink" Target="http://starwars.wikia.com/wiki/Devastator_war_droid" TargetMode="External"/><Relationship Id="rId413" Type="http://schemas.openxmlformats.org/officeDocument/2006/relationships/hyperlink" Target="http://starwars.wikia.com/wiki/S19_astromech_droid" TargetMode="External"/><Relationship Id="rId194" Type="http://schemas.openxmlformats.org/officeDocument/2006/relationships/hyperlink" Target="http://starwars.wikia.com/wiki/AZ-series_battle_droid" TargetMode="External"/><Relationship Id="rId75" Type="http://schemas.openxmlformats.org/officeDocument/2006/relationships/hyperlink" Target="http://starwars.wikia.com/wiki/MSE-6-series_repair_droid" TargetMode="External"/><Relationship Id="rId442" Type="http://schemas.openxmlformats.org/officeDocument/2006/relationships/hyperlink" Target="http://www.wizards.com/default.asp?x=starwars/article/dodcampaign" TargetMode="External"/><Relationship Id="rId79" Type="http://schemas.openxmlformats.org/officeDocument/2006/relationships/hyperlink" Target="http://starwars.wikia.com/wiki/PI-Series_medical_assistant_droid" TargetMode="External"/><Relationship Id="rId98" Type="http://schemas.openxmlformats.org/officeDocument/2006/relationships/hyperlink" Target="http://starwars.wikia.com/wiki/RX-series_pilot_droid" TargetMode="External"/><Relationship Id="rId157" Type="http://schemas.openxmlformats.org/officeDocument/2006/relationships/hyperlink" Target="http://starwars.wikia.com/wiki/CLL-M2_ordnance_lifter" TargetMode="External"/><Relationship Id="rId1" Type="http://schemas.openxmlformats.org/officeDocument/2006/relationships/hyperlink" Target="http://www.wizards.com/default.asp?x=starwars/article/FUpreview5" TargetMode="External"/><Relationship Id="rId273" Type="http://schemas.openxmlformats.org/officeDocument/2006/relationships/hyperlink" Target="http://starwars.wikia.com/wiki/Colicoid_Creation_Nest" TargetMode="External"/><Relationship Id="rId47" Type="http://schemas.openxmlformats.org/officeDocument/2006/relationships/hyperlink" Target="http://starwars.wikia.com/wiki/GG-series_hospitality_droid" TargetMode="External"/><Relationship Id="rId407" Type="http://schemas.openxmlformats.org/officeDocument/2006/relationships/hyperlink" Target="http://starwars.wikia.com/wiki/XLT-014_labor_droid" TargetMode="External"/><Relationship Id="rId48" Type="http://schemas.openxmlformats.org/officeDocument/2006/relationships/hyperlink" Target="http://starwars.wikia.com/wiki/GH-7" TargetMode="External"/><Relationship Id="rId338" Type="http://schemas.openxmlformats.org/officeDocument/2006/relationships/hyperlink" Target="http://starwars.wikia.com/wiki/MerenData" TargetMode="External"/><Relationship Id="rId369" Type="http://schemas.openxmlformats.org/officeDocument/2006/relationships/hyperlink" Target="http://starwars.wikia.com/wiki/Serv-O-Droid,_Inc." TargetMode="External"/><Relationship Id="rId192" Type="http://schemas.openxmlformats.org/officeDocument/2006/relationships/hyperlink" Target="http://starwars.wikia.com/wiki/Shadow_Security_Droid" TargetMode="External"/><Relationship Id="rId325" Type="http://schemas.openxmlformats.org/officeDocument/2006/relationships/hyperlink" Target="http://starwars.wikia.com/wiki/Kellenech_Technologies" TargetMode="External"/><Relationship Id="rId391" Type="http://schemas.openxmlformats.org/officeDocument/2006/relationships/hyperlink" Target="http://www.wizards.com/default.asp?x=starwars/article/dodcampaign" TargetMode="External"/><Relationship Id="rId61" Type="http://schemas.openxmlformats.org/officeDocument/2006/relationships/hyperlink" Target="http://starwars.wikia.com/wiki/IM-6_medical_droid" TargetMode="External"/><Relationship Id="rId346" Type="http://schemas.openxmlformats.org/officeDocument/2006/relationships/hyperlink" Target="http://starwars.wikia.com/wiki/Roche_asteroids" TargetMode="External"/><Relationship Id="rId353" Type="http://schemas.openxmlformats.org/officeDocument/2006/relationships/hyperlink" Target="http://starwars.wikia.com/wiki/Rom_Mohc" TargetMode="External"/><Relationship Id="rId202" Type="http://schemas.openxmlformats.org/officeDocument/2006/relationships/hyperlink" Target="http://starwars.wikia.com/wiki/Colicoid_Creation_Nest" TargetMode="External"/><Relationship Id="rId30" Type="http://schemas.openxmlformats.org/officeDocument/2006/relationships/hyperlink" Target="http://starwars.wikia.com/wiki/EVS_Construction_Droid" TargetMode="External"/><Relationship Id="rId335" Type="http://schemas.openxmlformats.org/officeDocument/2006/relationships/hyperlink" Target="http://starwars.wikia.com/wiki/Medtech_Industries" TargetMode="External"/><Relationship Id="rId345" Type="http://schemas.openxmlformats.org/officeDocument/2006/relationships/hyperlink" Target="http://starwars.wikia.com/wiki/Publictechnic" TargetMode="External"/><Relationship Id="rId29" Type="http://schemas.openxmlformats.org/officeDocument/2006/relationships/hyperlink" Target="http://starwars.wikia.com/wiki/CLL-6_binary_load_lifter" TargetMode="External"/><Relationship Id="rId184" Type="http://schemas.openxmlformats.org/officeDocument/2006/relationships/hyperlink" Target="http://starwars.wikia.com/wiki/PG-5_gunnery_droid" TargetMode="External"/><Relationship Id="rId171" Type="http://schemas.openxmlformats.org/officeDocument/2006/relationships/hyperlink" Target="http://starwars.wikia.com/wiki/CZ-series_communications/business_droid" TargetMode="External"/><Relationship Id="rId172" Type="http://schemas.openxmlformats.org/officeDocument/2006/relationships/hyperlink" Target="http://starwars.wikia.com/wiki/Droideka_Mark_II" TargetMode="External"/><Relationship Id="rId5" Type="http://schemas.openxmlformats.org/officeDocument/2006/relationships/hyperlink" Target="http://starwars.wikia.com/wiki/2-1B" TargetMode="External"/><Relationship Id="rId311" Type="http://schemas.openxmlformats.org/officeDocument/2006/relationships/hyperlink" Target="http://starwars.wikia.com/wiki/Industrial_Automaton" TargetMode="External"/><Relationship Id="rId266" Type="http://schemas.openxmlformats.org/officeDocument/2006/relationships/hyperlink" Target="http://starwars.wikia.com/wiki/Chiba_%28manufacturer%29" TargetMode="External"/><Relationship Id="rId425" Type="http://schemas.openxmlformats.org/officeDocument/2006/relationships/hyperlink" Target="http://starwars.wikia.com/wiki/PackTrack_41LT-R_MULE_droid" TargetMode="External"/><Relationship Id="rId312" Type="http://schemas.openxmlformats.org/officeDocument/2006/relationships/hyperlink" Target="http://starwars.wikia.com/wiki/Industrial_Automaton" TargetMode="External"/><Relationship Id="rId415" Type="http://schemas.openxmlformats.org/officeDocument/2006/relationships/hyperlink" Target="http://starwars.wikia.com/wiki/DT-16_Destructor_battle_droid" TargetMode="External"/><Relationship Id="rId320" Type="http://schemas.openxmlformats.org/officeDocument/2006/relationships/hyperlink" Target="http://starwars.wikia.com/wiki/Holowan_Mechanicals" TargetMode="External"/><Relationship Id="rId130" Type="http://schemas.openxmlformats.org/officeDocument/2006/relationships/hyperlink" Target="http://starwars.wikia.com/wiki/Longvision_LV-38_spotter/probe_droid" TargetMode="External"/><Relationship Id="rId233" Type="http://schemas.openxmlformats.org/officeDocument/2006/relationships/hyperlink" Target="http://starwars.wikia.com/wiki/Arakyd_Industries" TargetMode="External"/><Relationship Id="rId199" Type="http://schemas.openxmlformats.org/officeDocument/2006/relationships/hyperlink" Target="http://starwars.wikia.com/wiki/RO-D_security_droid" TargetMode="External"/><Relationship Id="rId411" Type="http://schemas.openxmlformats.org/officeDocument/2006/relationships/hyperlink" Target="http://starwars.wikia.com/wiki/PLNK-series_power_droid" TargetMode="External"/><Relationship Id="rId63" Type="http://schemas.openxmlformats.org/officeDocument/2006/relationships/hyperlink" Target="http://starwars.wikia.com/wiki/IT-O_Interrogator" TargetMode="External"/><Relationship Id="rId237" Type="http://schemas.openxmlformats.org/officeDocument/2006/relationships/hyperlink" Target="http://starwars.wikia.com/wiki/Arakyd_Industries" TargetMode="External"/><Relationship Id="rId105" Type="http://schemas.openxmlformats.org/officeDocument/2006/relationships/hyperlink" Target="http://starwars.wikia.com/wiki/SP-4" TargetMode="External"/><Relationship Id="rId127" Type="http://schemas.openxmlformats.org/officeDocument/2006/relationships/hyperlink" Target="http://starwars.wikia.com/wiki/BT-16" TargetMode="External"/><Relationship Id="rId399" Type="http://schemas.openxmlformats.org/officeDocument/2006/relationships/hyperlink" Target="http://starwars.wikia.com/wiki/Cybot_Galactica" TargetMode="External"/><Relationship Id="rId42" Type="http://schemas.openxmlformats.org/officeDocument/2006/relationships/hyperlink" Target="http://starwars.wikia.com/wiki/Dwarf_Spider_Droid" TargetMode="External"/><Relationship Id="rId429" Type="http://schemas.openxmlformats.org/officeDocument/2006/relationships/hyperlink" Target="http://starwars.wikia.com/wiki/B2_super_battle_droid" TargetMode="External"/><Relationship Id="rId313" Type="http://schemas.openxmlformats.org/officeDocument/2006/relationships/hyperlink" Target="http://starwars.wikia.com/wiki/Industrial_Automaton" TargetMode="External"/><Relationship Id="rId285" Type="http://schemas.openxmlformats.org/officeDocument/2006/relationships/hyperlink" Target="http://starwars.wikia.com/wiki/Cybot_Galactica" TargetMode="External"/><Relationship Id="rId226" Type="http://schemas.openxmlformats.org/officeDocument/2006/relationships/hyperlink" Target="http://starwars.wikia.com/wiki/Anakin_Skywalker" TargetMode="External"/><Relationship Id="rId117" Type="http://schemas.openxmlformats.org/officeDocument/2006/relationships/hyperlink" Target="http://starwars.wikia.com/wiki/WED-15-77" TargetMode="External"/><Relationship Id="rId314" Type="http://schemas.openxmlformats.org/officeDocument/2006/relationships/hyperlink" Target="http://starwars.wikia.com/wiki/Industrial_Automaton" TargetMode="External"/><Relationship Id="rId363" Type="http://schemas.openxmlformats.org/officeDocument/2006/relationships/hyperlink" Target="http://starwars.wikia.com/wiki/SoroSuub" TargetMode="External"/><Relationship Id="rId112" Type="http://schemas.openxmlformats.org/officeDocument/2006/relationships/hyperlink" Target="http://starwars.wikia.com/wiki/C-3PO" TargetMode="External"/><Relationship Id="rId290" Type="http://schemas.openxmlformats.org/officeDocument/2006/relationships/hyperlink" Target="http://starwars.wikia.com/wiki/Czerka_Arms" TargetMode="External"/><Relationship Id="rId367" Type="http://schemas.openxmlformats.org/officeDocument/2006/relationships/hyperlink" Target="http://starwars.wikia.com/wiki/Serv-O-Droid,_Inc." TargetMode="External"/><Relationship Id="rId376" Type="http://schemas.openxmlformats.org/officeDocument/2006/relationships/hyperlink" Target="http://starwars.wikia.com/wiki/Ubrikkian_Steamworks" TargetMode="External"/><Relationship Id="rId414" Type="http://schemas.openxmlformats.org/officeDocument/2006/relationships/hyperlink" Target="http://starwars.wikia.com/wiki/SD-X-series_stealth_battle_droid" TargetMode="External"/><Relationship Id="rId197" Type="http://schemas.openxmlformats.org/officeDocument/2006/relationships/hyperlink" Target="http://starwars.wikia.com/wiki/Galaxy_at_War" TargetMode="External"/><Relationship Id="rId57" Type="http://schemas.openxmlformats.org/officeDocument/2006/relationships/hyperlink" Target="http://starwars.wikia.com/wiki/IG_lancer_combat_droid" TargetMode="External"/><Relationship Id="rId259" Type="http://schemas.openxmlformats.org/officeDocument/2006/relationships/hyperlink" Target="http://starwars.wikia.com/wiki/Baktoid_Armor_Workshop" TargetMode="External"/><Relationship Id="rId348" Type="http://schemas.openxmlformats.org/officeDocument/2006/relationships/hyperlink" Target="http://starwars.wikia.com/wiki/Roche_asteroids" TargetMode="External"/><Relationship Id="rId55" Type="http://schemas.openxmlformats.org/officeDocument/2006/relationships/hyperlink" Target="http://starwars.wikia.com/wiki/Cam_droid" TargetMode="External"/><Relationship Id="rId416" Type="http://schemas.openxmlformats.org/officeDocument/2006/relationships/hyperlink" Target="http://starwars.wikia.com/wiki/EI-9_network_security_droid" TargetMode="External"/><Relationship Id="rId215" Type="http://schemas.openxmlformats.org/officeDocument/2006/relationships/hyperlink" Target="http://starwars.wikia.com/wiki/Melody_Fellowship" TargetMode="External"/><Relationship Id="rId384" Type="http://schemas.openxmlformats.org/officeDocument/2006/relationships/hyperlink" Target="http://starwars.wikia.com/wiki/Sith_Empire" TargetMode="External"/><Relationship Id="rId381" Type="http://schemas.openxmlformats.org/officeDocument/2006/relationships/hyperlink" Target="http://starwars.wikia.com/wiki/Baktoid_Combat_Automata" TargetMode="External"/><Relationship Id="rId125" Type="http://schemas.openxmlformats.org/officeDocument/2006/relationships/hyperlink" Target="http://starwars.wikia.com/wiki/WED_Treadwell" TargetMode="External"/><Relationship Id="rId76" Type="http://schemas.openxmlformats.org/officeDocument/2006/relationships/hyperlink" Target="http://starwars.wikia.com/wiki/Octuptarra_combat_tri-droid" TargetMode="External"/><Relationship Id="rId193" Type="http://schemas.openxmlformats.org/officeDocument/2006/relationships/hyperlink" Target="http://starwars.wikia.com/wiki/A-series_medical_droid" TargetMode="External"/><Relationship Id="rId329" Type="http://schemas.openxmlformats.org/officeDocument/2006/relationships/hyperlink" Target="http://starwars.wikia.com/wiki/Loratus_Manufacturing" TargetMode="External"/><Relationship Id="rId396" Type="http://schemas.openxmlformats.org/officeDocument/2006/relationships/hyperlink" Target="http://starwars.wikia.com/wiki/M4-series_messenger_droid" TargetMode="External"/><Relationship Id="rId428" Type="http://schemas.openxmlformats.org/officeDocument/2006/relationships/hyperlink" Target="http://starwars.wikia.com/wiki/Model_88-series_administration_droid" TargetMode="External"/><Relationship Id="rId8" Type="http://schemas.openxmlformats.org/officeDocument/2006/relationships/hyperlink" Target="http://starwars.wikia.com/wiki/501-Z_police_droid" TargetMode="External"/><Relationship Id="rId37" Type="http://schemas.openxmlformats.org/officeDocument/2006/relationships/hyperlink" Target="http://starwars.wikia.com/wiki/GRZ-6B_wrecker_droid" TargetMode="External"/><Relationship Id="rId439" Type="http://schemas.openxmlformats.org/officeDocument/2006/relationships/hyperlink" Target="http://starwars.wikia.com/wiki/Interrogation_droid" TargetMode="External"/><Relationship Id="rId434" Type="http://schemas.openxmlformats.org/officeDocument/2006/relationships/hyperlink" Target="http://starwars.wikia.com/wiki/SoroSuub_Corporation" TargetMode="External"/><Relationship Id="rId113" Type="http://schemas.openxmlformats.org/officeDocument/2006/relationships/hyperlink" Target="http://starwars.wikia.com/wiki/R2-D2" TargetMode="External"/><Relationship Id="rId229" Type="http://schemas.openxmlformats.org/officeDocument/2006/relationships/hyperlink" Target="http://starwars.wikia.com/wiki/Arakyd_Industries" TargetMode="External"/><Relationship Id="rId286" Type="http://schemas.openxmlformats.org/officeDocument/2006/relationships/hyperlink" Target="http://starwars.wikia.com/wiki/Cybot_Galactica" TargetMode="External"/><Relationship Id="rId417" Type="http://schemas.openxmlformats.org/officeDocument/2006/relationships/hyperlink" Target="http://starwars.wikia.com/wiki/GD16-series_pilot_droid" TargetMode="External"/><Relationship Id="rId349" Type="http://schemas.openxmlformats.org/officeDocument/2006/relationships/hyperlink" Target="http://starwars.wikia.com/wiki/Rom_Mohc" TargetMode="External"/><Relationship Id="rId245" Type="http://schemas.openxmlformats.org/officeDocument/2006/relationships/hyperlink" Target="http://starwars.wikia.com/wiki/Automata_Galactica" TargetMode="External"/><Relationship Id="rId26" Type="http://schemas.openxmlformats.org/officeDocument/2006/relationships/hyperlink" Target="http://starwars.wikia.com/wiki/BL-39_interrogator_droid" TargetMode="External"/><Relationship Id="rId143" Type="http://schemas.openxmlformats.org/officeDocument/2006/relationships/hyperlink" Target="http://starwars.wikia.com/wiki/IX-6_heavy_combat_droid" TargetMode="External"/><Relationship Id="rId204" Type="http://schemas.openxmlformats.org/officeDocument/2006/relationships/hyperlink" Target="http://starwars.wikia.com/wiki/Trang_Robotics" TargetMode="External"/><Relationship Id="rId355" Type="http://schemas.openxmlformats.org/officeDocument/2006/relationships/hyperlink" Target="http://starwars.wikia.com/wiki/Retail_Caucus" TargetMode="External"/><Relationship Id="rId68" Type="http://schemas.openxmlformats.org/officeDocument/2006/relationships/hyperlink" Target="http://starwars.wikia.com/wiki/Junk_droid" TargetMode="External"/><Relationship Id="rId93" Type="http://schemas.openxmlformats.org/officeDocument/2006/relationships/hyperlink" Target="http://starwars.wikia.com/wiki/DRK-1" TargetMode="External"/><Relationship Id="rId162" Type="http://schemas.openxmlformats.org/officeDocument/2006/relationships/hyperlink" Target="http://starwars.wikia.com/wiki/Droid_commando" TargetMode="External"/><Relationship Id="rId326" Type="http://schemas.openxmlformats.org/officeDocument/2006/relationships/hyperlink" Target="http://starwars.wikia.com/wiki/Kellenech_Technologies" TargetMode="External"/><Relationship Id="rId424" Type="http://schemas.openxmlformats.org/officeDocument/2006/relationships/hyperlink" Target="http://starwars.wikia.com/wiki/F1_exploration_droid" TargetMode="External"/><Relationship Id="rId288" Type="http://schemas.openxmlformats.org/officeDocument/2006/relationships/hyperlink" Target="http://starwars.wikia.com/wiki/Czerka_Arms" TargetMode="External"/><Relationship Id="rId251" Type="http://schemas.openxmlformats.org/officeDocument/2006/relationships/hyperlink" Target="http://starwars.wikia.com/wiki/Baktoid_Combat_Automata" TargetMode="External"/><Relationship Id="rId188" Type="http://schemas.openxmlformats.org/officeDocument/2006/relationships/hyperlink" Target="http://starwars.wikia.com/wiki/LEP_servant_droid" TargetMode="External"/><Relationship Id="rId319" Type="http://schemas.openxmlformats.org/officeDocument/2006/relationships/hyperlink" Target="http://starwars.wikia.com/wiki/Holowan_Mechanicals" TargetMode="External"/><Relationship Id="rId25" Type="http://schemas.openxmlformats.org/officeDocument/2006/relationships/hyperlink" Target="http://starwars.wikia.com/wiki/Junk_droid" TargetMode="External"/><Relationship Id="rId365" Type="http://schemas.openxmlformats.org/officeDocument/2006/relationships/hyperlink" Target="http://starwars.wikia.com/wiki/Serv-O-Droid,_Inc." TargetMode="External"/><Relationship Id="rId122" Type="http://schemas.openxmlformats.org/officeDocument/2006/relationships/hyperlink" Target="http://starwars.wikia.com/wiki/Recon_droid" TargetMode="External"/><Relationship Id="rId116" Type="http://schemas.openxmlformats.org/officeDocument/2006/relationships/hyperlink" Target="http://starwars.wikia.com/wiki/GE3-series_protocol_droid" TargetMode="External"/><Relationship Id="rId183" Type="http://schemas.openxmlformats.org/officeDocument/2006/relationships/hyperlink" Target="http://starwars.wikia.com/wiki/MK-series_maintenance_droid" TargetMode="External"/><Relationship Id="rId96" Type="http://schemas.openxmlformats.org/officeDocument/2006/relationships/hyperlink" Target="http://starwars.wikia.com/wiki/Guri" TargetMode="External"/><Relationship Id="rId50" Type="http://schemas.openxmlformats.org/officeDocument/2006/relationships/hyperlink" Target="http://starwars.wikia.com/wiki/G0-T0_infrastructure_planning_system" TargetMode="External"/><Relationship Id="rId118" Type="http://schemas.openxmlformats.org/officeDocument/2006/relationships/hyperlink" Target="http://starwars.wikia.com/wiki/Mark_IV_assault_droid" TargetMode="External"/><Relationship Id="rId180" Type="http://schemas.openxmlformats.org/officeDocument/2006/relationships/hyperlink" Target="http://starwars.wikia.com/wiki/G2_repair_droid" TargetMode="External"/><Relationship Id="rId231" Type="http://schemas.openxmlformats.org/officeDocument/2006/relationships/hyperlink" Target="http://starwars.wikia.com/wiki/Arakyd_Industries" TargetMode="External"/><Relationship Id="rId240" Type="http://schemas.openxmlformats.org/officeDocument/2006/relationships/hyperlink" Target="http://starwars.wikia.com/wiki/Aratech_Repulsor_Company" TargetMode="External"/><Relationship Id="rId270" Type="http://schemas.openxmlformats.org/officeDocument/2006/relationships/hyperlink" Target="http://starwars.wikia.com/wiki/Colicoid_Creation_Nest" TargetMode="External"/><Relationship Id="rId438" Type="http://schemas.openxmlformats.org/officeDocument/2006/relationships/hyperlink" Target="http://starwars.wikia.com/wiki/501-Z_police_droid" TargetMode="External"/><Relationship Id="rId351" Type="http://schemas.openxmlformats.org/officeDocument/2006/relationships/hyperlink" Target="http://starwars.wikia.com/wiki/Rom_Mohc" TargetMode="External"/><Relationship Id="rId276" Type="http://schemas.openxmlformats.org/officeDocument/2006/relationships/hyperlink" Target="http://starwars.wikia.com/wiki/Cybot_Galactica" TargetMode="External"/><Relationship Id="rId316" Type="http://schemas.openxmlformats.org/officeDocument/2006/relationships/hyperlink" Target="http://starwars.wikia.com/wiki/Imperial_Department_of_Military_Research" TargetMode="External"/><Relationship Id="rId124" Type="http://schemas.openxmlformats.org/officeDocument/2006/relationships/hyperlink" Target="http://starwars.wikia.com/wiki/R4-series_agromech_droid" TargetMode="External"/><Relationship Id="rId268" Type="http://schemas.openxmlformats.org/officeDocument/2006/relationships/hyperlink" Target="http://starwars.wikia.com/wiki/Cinnagar" TargetMode="External"/><Relationship Id="rId397" Type="http://schemas.openxmlformats.org/officeDocument/2006/relationships/hyperlink" Target="http://starwars.wikia.com/wiki/NR-1100_slicer_droid" TargetMode="External"/><Relationship Id="rId427" Type="http://schemas.openxmlformats.org/officeDocument/2006/relationships/hyperlink" Target="http://starwars.wikia.com/wiki/WED-20_Treadwell" TargetMode="External"/><Relationship Id="rId148" Type="http://schemas.openxmlformats.org/officeDocument/2006/relationships/hyperlink" Target="http://starwars.wikia.com/wiki/Aggressor-series_battle_droid" TargetMode="External"/><Relationship Id="rId159" Type="http://schemas.openxmlformats.org/officeDocument/2006/relationships/hyperlink" Target="http://www.wizards.com/default.asp?x=starwars/article/GalaxyatWardroidsergeant" TargetMode="External"/><Relationship Id="rId352" Type="http://schemas.openxmlformats.org/officeDocument/2006/relationships/hyperlink" Target="http://starwars.wikia.com/wiki/Rom_Mohc" TargetMode="External"/><Relationship Id="rId20" Type="http://schemas.openxmlformats.org/officeDocument/2006/relationships/hyperlink" Target="http://starwars.wikia.com/wiki/Cortosis_Battle_Droid" TargetMode="External"/><Relationship Id="rId140" Type="http://schemas.openxmlformats.org/officeDocument/2006/relationships/hyperlink" Target="http://starwars.wikia.com/wiki/Automated_sabacc_dealer_droid" TargetMode="External"/><Relationship Id="rId302" Type="http://schemas.openxmlformats.org/officeDocument/2006/relationships/hyperlink" Target="http://starwars.wikia.com/wiki/Industrial_Automaton" TargetMode="External"/><Relationship Id="rId72" Type="http://schemas.openxmlformats.org/officeDocument/2006/relationships/hyperlink" Target="http://starwars.wikia.com/wiki/LV8-series_guard_droid" TargetMode="External"/><Relationship Id="rId35" Type="http://schemas.openxmlformats.org/officeDocument/2006/relationships/hyperlink" Target="http://starwars.wikia.com/wiki/Chroon-Tan_B-Machine" TargetMode="External"/><Relationship Id="rId80" Type="http://schemas.openxmlformats.org/officeDocument/2006/relationships/hyperlink" Target="http://starwars.wikia.com/wiki/Pit_droid" TargetMode="External"/><Relationship Id="rId31" Type="http://schemas.openxmlformats.org/officeDocument/2006/relationships/hyperlink" Target="http://starwars.wikia.com/wiki/Crab_Droid" TargetMode="External"/><Relationship Id="rId62" Type="http://schemas.openxmlformats.org/officeDocument/2006/relationships/hyperlink" Target="http://starwars.wikia.com/wiki/Interrogation_droid" TargetMode="External"/><Relationship Id="rId56" Type="http://schemas.openxmlformats.org/officeDocument/2006/relationships/hyperlink" Target="http://starwars.wikia.com/wiki/IG_lancer_combat_droid" TargetMode="External"/><Relationship Id="rId132" Type="http://schemas.openxmlformats.org/officeDocument/2006/relationships/hyperlink" Target="http://starwars.wikia.com/wiki/Phase_I_dark_trooper" TargetMode="External"/><Relationship Id="rId32" Type="http://schemas.openxmlformats.org/officeDocument/2006/relationships/hyperlink" Target="http://starwars.wikia.com/wiki/Crab_Droid" TargetMode="External"/><Relationship Id="rId13" Type="http://schemas.openxmlformats.org/officeDocument/2006/relationships/hyperlink" Target="http://starwars.wikia.com/wiki/ASP-series_droid" TargetMode="External"/><Relationship Id="rId191" Type="http://schemas.openxmlformats.org/officeDocument/2006/relationships/hyperlink" Target="http://starwars.wikia.com/wiki/X-1_Viper" TargetMode="External"/><Relationship Id="rId298" Type="http://schemas.openxmlformats.org/officeDocument/2006/relationships/hyperlink" Target="http://starwars.wikia.com/wiki/Duwani_Mechanical_Products" TargetMode="External"/><Relationship Id="rId258" Type="http://schemas.openxmlformats.org/officeDocument/2006/relationships/hyperlink" Target="http://starwars.wikia.com/wiki/Baktoid_Armor_Workshop" TargetMode="External"/><Relationship Id="rId54" Type="http://schemas.openxmlformats.org/officeDocument/2006/relationships/hyperlink" Target="http://starwars.wikia.com/wiki/HK-50" TargetMode="External"/><Relationship Id="rId101" Type="http://schemas.openxmlformats.org/officeDocument/2006/relationships/hyperlink" Target="http://starwars.wikia.com/wiki/Sentinel_droid" TargetMode="External"/><Relationship Id="rId155" Type="http://schemas.openxmlformats.org/officeDocument/2006/relationships/hyperlink" Target="http://starwars.wikia.com/wiki/Sniper_droid" TargetMode="External"/><Relationship Id="rId203" Type="http://schemas.openxmlformats.org/officeDocument/2006/relationships/hyperlink" Target="http://starwars.wikia.com/wiki/Zann_Consortium_Droid_Works" TargetMode="External"/><Relationship Id="rId239" Type="http://schemas.openxmlformats.org/officeDocument/2006/relationships/hyperlink" Target="http://starwars.wikia.com/wiki/Arakyd_Industries" TargetMode="External"/><Relationship Id="rId412" Type="http://schemas.openxmlformats.org/officeDocument/2006/relationships/hyperlink" Target="http://starwars.wikia.com/wiki/RWW-series_protocol_droid" TargetMode="External"/><Relationship Id="rId305" Type="http://schemas.openxmlformats.org/officeDocument/2006/relationships/hyperlink" Target="http://starwars.wikia.com/wiki/Industrial_Automaton" TargetMode="External"/><Relationship Id="rId315" Type="http://schemas.openxmlformats.org/officeDocument/2006/relationships/hyperlink" Target="http://starwars.wikia.com/wiki/Imperial_Department_of_Military_Research" TargetMode="External"/><Relationship Id="rId344" Type="http://schemas.openxmlformats.org/officeDocument/2006/relationships/hyperlink" Target="http://starwars.wikia.com/wiki/Project_Phlutdroid" TargetMode="External"/><Relationship Id="rId280" Type="http://schemas.openxmlformats.org/officeDocument/2006/relationships/hyperlink" Target="http://starwars.wikia.com/wiki/Cybot_Galactica" TargetMode="External"/><Relationship Id="rId410" Type="http://schemas.openxmlformats.org/officeDocument/2006/relationships/hyperlink" Target="http://starwars.wikia.com/wiki/V2-series_commando_droid" TargetMode="External"/><Relationship Id="rId83" Type="http://schemas.openxmlformats.org/officeDocument/2006/relationships/hyperlink" Target="http://starwars.wikia.com/wiki/Q7-series_astromech_droid" TargetMode="External"/><Relationship Id="rId173" Type="http://schemas.openxmlformats.org/officeDocument/2006/relationships/hyperlink" Target="http://starwars.wikia.com/wiki/BLX_labor_droid" TargetMode="External"/><Relationship Id="rId252" Type="http://schemas.openxmlformats.org/officeDocument/2006/relationships/hyperlink" Target="http://starwars.wikia.com/wiki/Baktoid_Combat_Automata" TargetMode="External"/><Relationship Id="rId243" Type="http://schemas.openxmlformats.org/officeDocument/2006/relationships/hyperlink" Target="http://starwars.wikia.com/wiki/Automata_Galactica" TargetMode="External"/><Relationship Id="rId386" Type="http://schemas.openxmlformats.org/officeDocument/2006/relationships/hyperlink" Target="http://www.wizards.com/default.asp?x=starwars/article/dodcampaign" TargetMode="External"/><Relationship Id="rId220" Type="http://schemas.openxmlformats.org/officeDocument/2006/relationships/hyperlink" Target="http://starwars.wikia.com/wiki/Tendrando_Arms" TargetMode="External"/><Relationship Id="rId432" Type="http://schemas.openxmlformats.org/officeDocument/2006/relationships/hyperlink" Target="http://starwars.wikia.com/wiki/Cybot_Galactica" TargetMode="External"/><Relationship Id="rId373" Type="http://schemas.openxmlformats.org/officeDocument/2006/relationships/hyperlink" Target="http://starwars.wikia.com/wiki/TaggeCo" TargetMode="External"/><Relationship Id="rId201" Type="http://schemas.openxmlformats.org/officeDocument/2006/relationships/hyperlink" Target="http://starwars.wikia.com/wiki/Scorpenek_annihilator_droid" TargetMode="External"/><Relationship Id="rId179" Type="http://schemas.openxmlformats.org/officeDocument/2006/relationships/hyperlink" Target="http://starwars.wikia.com/wiki/FLTCH_combat_droid" TargetMode="External"/><Relationship Id="rId165" Type="http://schemas.openxmlformats.org/officeDocument/2006/relationships/hyperlink" Target="http://starwars.wikia.com/wiki/Purge_trooper" TargetMode="External"/><Relationship Id="rId187" Type="http://schemas.openxmlformats.org/officeDocument/2006/relationships/hyperlink" Target="http://starwars.wikia.com/wiki/SD-9_battle_droid" TargetMode="External"/><Relationship Id="rId440" Type="http://schemas.openxmlformats.org/officeDocument/2006/relationships/hyperlink" Target="http://starwars.wikia.com/wiki/SD-6_Hulk_infantry_droid" TargetMode="External"/><Relationship Id="rId330" Type="http://schemas.openxmlformats.org/officeDocument/2006/relationships/hyperlink" Target="http://starwars.wikia.com/wiki/Les_Tech" TargetMode="External"/><Relationship Id="rId262" Type="http://schemas.openxmlformats.org/officeDocument/2006/relationships/hyperlink" Target="http://starwars.wikia.com/wiki/Baktoid_Industrial_Systems" TargetMode="External"/><Relationship Id="rId18" Type="http://schemas.openxmlformats.org/officeDocument/2006/relationships/hyperlink" Target="http://starwars.wikia.com/wiki/B3-A_ultra_battle_droid" TargetMode="External"/><Relationship Id="rId446" Type="http://schemas.openxmlformats.org/officeDocument/2006/relationships/vmlDrawing" Target="../drawings/vmlDrawing12.vml"/><Relationship Id="rId27" Type="http://schemas.openxmlformats.org/officeDocument/2006/relationships/hyperlink" Target="http://starwars.wikia.com/wiki/Junk_droid" TargetMode="External"/><Relationship Id="rId99" Type="http://schemas.openxmlformats.org/officeDocument/2006/relationships/hyperlink" Target="http://starwars.wikia.com/wiki/S6-series_security/maintenance_droid" TargetMode="External"/><Relationship Id="rId341" Type="http://schemas.openxmlformats.org/officeDocument/2006/relationships/hyperlink" Target="http://starwars.wikia.com/wiki/Pollux_Poi" TargetMode="External"/><Relationship Id="rId45" Type="http://schemas.openxmlformats.org/officeDocument/2006/relationships/hyperlink" Target="http://starwars.wikia.com/wiki/FX-6_medical_assistant_droid" TargetMode="External"/><Relationship Id="rId58" Type="http://schemas.openxmlformats.org/officeDocument/2006/relationships/hyperlink" Target="http://starwars.wikia.com/wiki/IG-100" TargetMode="External"/><Relationship Id="rId150" Type="http://schemas.openxmlformats.org/officeDocument/2006/relationships/hyperlink" Target="http://starwars.wikia.com/wiki/K-series_spaceport_control_droid" TargetMode="External"/><Relationship Id="rId149" Type="http://schemas.openxmlformats.org/officeDocument/2006/relationships/hyperlink" Target="http://starwars.wikia.com/wiki/Z65_patrol_droid" TargetMode="External"/><Relationship Id="rId129" Type="http://schemas.openxmlformats.org/officeDocument/2006/relationships/hyperlink" Target="http://starwars.wikia.com/wiki/RHTC-560_HT_Drone" TargetMode="External"/><Relationship Id="rId409" Type="http://schemas.openxmlformats.org/officeDocument/2006/relationships/hyperlink" Target="http://starwars.wikia.com/wiki/TC-SC_infiltration_droid" TargetMode="External"/><Relationship Id="rId19" Type="http://schemas.openxmlformats.org/officeDocument/2006/relationships/hyperlink" Target="http://starwars.wikia.com/wiki/Battle_Droid_Assassin" TargetMode="External"/><Relationship Id="rId120" Type="http://schemas.openxmlformats.org/officeDocument/2006/relationships/hyperlink" Target="http://starwars.wikia.com/wiki/T1-LB" TargetMode="External"/><Relationship Id="rId126" Type="http://schemas.openxmlformats.org/officeDocument/2006/relationships/hyperlink" Target="http://starwars.wikia.com/wiki/LOM-series_protocol_droid" TargetMode="External"/><Relationship Id="rId307" Type="http://schemas.openxmlformats.org/officeDocument/2006/relationships/hyperlink" Target="http://starwars.wikia.com/wiki/Industrial_Automaton" TargetMode="External"/><Relationship Id="rId109" Type="http://schemas.openxmlformats.org/officeDocument/2006/relationships/hyperlink" Target="http://starwars.wikia.com/wiki/T3-series_utility_droid" TargetMode="External"/><Relationship Id="rId371" Type="http://schemas.openxmlformats.org/officeDocument/2006/relationships/hyperlink" Target="http://starwars.wikia.com/wiki/Techno_Union" TargetMode="External"/><Relationship Id="rId86" Type="http://schemas.openxmlformats.org/officeDocument/2006/relationships/hyperlink" Target="http://starwars.wikia.com/wiki/R2-R" TargetMode="External"/><Relationship Id="rId238" Type="http://schemas.openxmlformats.org/officeDocument/2006/relationships/hyperlink" Target="http://starwars.wikia.com/wiki/Arakyd_Industries" TargetMode="External"/><Relationship Id="rId59" Type="http://schemas.openxmlformats.org/officeDocument/2006/relationships/hyperlink" Target="http://starwars.wikia.com/wiki/IG-110_Lightsaber_Droid" TargetMode="External"/><Relationship Id="rId66" Type="http://schemas.openxmlformats.org/officeDocument/2006/relationships/hyperlink" Target="http://starwars.wikia.com/wiki/JK-13_security_droid" TargetMode="External"/><Relationship Id="rId418" Type="http://schemas.openxmlformats.org/officeDocument/2006/relationships/hyperlink" Target="http://starwars.wikia.com/wiki/H-1ME_battle_mechanic_droid" TargetMode="External"/><Relationship Id="rId135" Type="http://schemas.openxmlformats.org/officeDocument/2006/relationships/hyperlink" Target="http://starwars.wikia.com/wiki/Imperial_City_maintenance_droid" TargetMode="External"/><Relationship Id="rId34" Type="http://schemas.openxmlformats.org/officeDocument/2006/relationships/hyperlink" Target="http://starwars.wikia.com/wiki/ET-74_communications_droid" TargetMode="External"/><Relationship Id="rId40" Type="http://schemas.openxmlformats.org/officeDocument/2006/relationships/hyperlink" Target="http://starwars.wikia.com/wiki/Droideka" TargetMode="External"/><Relationship Id="rId200" Type="http://schemas.openxmlformats.org/officeDocument/2006/relationships/hyperlink" Target="http://starwars.wikia.com/wiki/Roche_asteroids" TargetMode="External"/><Relationship Id="rId241" Type="http://schemas.openxmlformats.org/officeDocument/2006/relationships/hyperlink" Target="http://starwars.wikia.com/wiki/Aratech_Repulsor_Company" TargetMode="External"/><Relationship Id="rId274" Type="http://schemas.openxmlformats.org/officeDocument/2006/relationships/hyperlink" Target="http://starwars.wikia.com/wiki/Baktoid_Combat_Automata" TargetMode="External"/><Relationship Id="rId139" Type="http://schemas.openxmlformats.org/officeDocument/2006/relationships/hyperlink" Target="http://starwars.wikia.com/wiki/SD-6_Hulk_infantry_droid" TargetMode="External"/><Relationship Id="rId65" Type="http://schemas.openxmlformats.org/officeDocument/2006/relationships/hyperlink" Target="http://starwars.wikia.com/wiki/J9" TargetMode="External"/><Relationship Id="rId141" Type="http://schemas.openxmlformats.org/officeDocument/2006/relationships/hyperlink" Target="http://starwars.wikia.com/wiki/Roving_Eye_observation_droid" TargetMode="External"/><Relationship Id="rId327" Type="http://schemas.openxmlformats.org/officeDocument/2006/relationships/hyperlink" Target="http://starwars.wikia.com/wiki/Kellenech_Technologies" TargetMode="External"/><Relationship Id="rId164" Type="http://schemas.openxmlformats.org/officeDocument/2006/relationships/hyperlink" Target="http://www.wizards.com/default.asp?x=starwars/article/GalaxyatWarAqualish" TargetMode="External"/><Relationship Id="rId300" Type="http://schemas.openxmlformats.org/officeDocument/2006/relationships/hyperlink" Target="http://starwars.wikia.com/wiki/Industrial_Automaton" TargetMode="External"/><Relationship Id="rId123" Type="http://schemas.openxmlformats.org/officeDocument/2006/relationships/hyperlink" Target="http://starwars.wikia.com/wiki/FX-7_medical_assistant_droid" TargetMode="External"/><Relationship Id="rId441" Type="http://schemas.openxmlformats.org/officeDocument/2006/relationships/hyperlink" Target="http://www.wizards.com/default.asp?x=starwars/article/dodcampaign" TargetMode="External"/><Relationship Id="rId366" Type="http://schemas.openxmlformats.org/officeDocument/2006/relationships/hyperlink" Target="http://starwars.wikia.com/wiki/Serv-O-Droid,_Inc." TargetMode="External"/><Relationship Id="rId11" Type="http://schemas.openxmlformats.org/officeDocument/2006/relationships/hyperlink" Target="http://starwars.wikia.com/wiki/A-series_assassin_droid" TargetMode="External"/><Relationship Id="rId292" Type="http://schemas.openxmlformats.org/officeDocument/2006/relationships/hyperlink" Target="http://starwars.wikia.com/wiki/Czerka_Arms" TargetMode="External"/><Relationship Id="rId33" Type="http://schemas.openxmlformats.org/officeDocument/2006/relationships/hyperlink" Target="http://starwars.wikia.com/wiki/LR-57_combat_droid" TargetMode="External"/><Relationship Id="rId299" Type="http://schemas.openxmlformats.org/officeDocument/2006/relationships/hyperlink" Target="http://starwars.wikia.com/wiki/Duwani_Mechanical_Products" TargetMode="External"/><Relationship Id="rId91" Type="http://schemas.openxmlformats.org/officeDocument/2006/relationships/hyperlink" Target="http://starwars.wikia.com/wiki/RA-7" TargetMode="External"/><Relationship Id="rId421" Type="http://schemas.openxmlformats.org/officeDocument/2006/relationships/hyperlink" Target="http://starwars.wikia.com/wiki/MEV-series_medical_evacuation_droid" TargetMode="External"/><Relationship Id="rId296" Type="http://schemas.openxmlformats.org/officeDocument/2006/relationships/hyperlink" Target="http://starwars.wikia.com/wiki/Duwani_Mechanical_Products" TargetMode="External"/><Relationship Id="rId385" Type="http://schemas.openxmlformats.org/officeDocument/2006/relationships/hyperlink" Target="http://www.wizards.com/default.asp?x=starwars/article/dodcampaign" TargetMode="External"/><Relationship Id="rId15" Type="http://schemas.openxmlformats.org/officeDocument/2006/relationships/hyperlink" Target="http://starwars.wikia.com/wiki/B1_battle_droid" TargetMode="External"/><Relationship Id="rId380" Type="http://schemas.openxmlformats.org/officeDocument/2006/relationships/hyperlink" Target="http://starwars.wikia.com/wiki/Baktoid_Combat_Automata" TargetMode="External"/><Relationship Id="rId277" Type="http://schemas.openxmlformats.org/officeDocument/2006/relationships/hyperlink" Target="http://starwars.wikia.com/wiki/Cybot_Galactica" TargetMode="External"/><Relationship Id="rId242" Type="http://schemas.openxmlformats.org/officeDocument/2006/relationships/hyperlink" Target="http://starwars.wikia.com/wiki/Aratech_Repulsor_Company" TargetMode="External"/><Relationship Id="rId267" Type="http://schemas.openxmlformats.org/officeDocument/2006/relationships/hyperlink" Target="http://starwars.wikia.com/wiki/Chiewab_Amalgamated_Pharmaceuticals_Company" TargetMode="External"/><Relationship Id="rId70" Type="http://schemas.openxmlformats.org/officeDocument/2006/relationships/hyperlink" Target="http://starwars.wikia.com/wiki/K-X12_probe_droid" TargetMode="External"/><Relationship Id="rId94" Type="http://schemas.openxmlformats.org/officeDocument/2006/relationships/hyperlink" Target="http://starwars.wikia.com/wiki/TC_series" TargetMode="External"/><Relationship Id="rId390" Type="http://schemas.openxmlformats.org/officeDocument/2006/relationships/hyperlink" Target="http://www.wizards.com/default.asp?x=starwars/article/dodcampaign" TargetMode="External"/><Relationship Id="rId354" Type="http://schemas.openxmlformats.org/officeDocument/2006/relationships/hyperlink" Target="http://starwars.wikia.com/wiki/Rodian" TargetMode="External"/><Relationship Id="rId261" Type="http://schemas.openxmlformats.org/officeDocument/2006/relationships/hyperlink" Target="http://starwars.wikia.com/wiki/Baktoid_Industrial_Systems" TargetMode="External"/><Relationship Id="rId138" Type="http://schemas.openxmlformats.org/officeDocument/2006/relationships/hyperlink" Target="http://starwars.wikia.com/wiki/Warden_droid" TargetMode="External"/><Relationship Id="rId128" Type="http://schemas.openxmlformats.org/officeDocument/2006/relationships/hyperlink" Target="http://starwars.wikia.com/wiki/RHTC-560_Hunter_Trainer" TargetMode="External"/><Relationship Id="rId359" Type="http://schemas.openxmlformats.org/officeDocument/2006/relationships/hyperlink" Target="http://starwars.wikia.com/wiki/Baktoid_Combat_Automata" TargetMode="External"/><Relationship Id="rId389" Type="http://schemas.openxmlformats.org/officeDocument/2006/relationships/hyperlink" Target="http://www.wizards.com/default.asp?x=starwars/article/dodcampaign" TargetMode="External"/><Relationship Id="rId422" Type="http://schemas.openxmlformats.org/officeDocument/2006/relationships/hyperlink" Target="http://starwars.wikia.com/wiki/AS23_aerial_survey_droid" TargetMode="External"/><Relationship Id="rId394" Type="http://schemas.openxmlformats.org/officeDocument/2006/relationships/hyperlink" Target="http://starwars.wikia.com/wiki/BL-series_Battle_Legionnaire" TargetMode="External"/><Relationship Id="rId295" Type="http://schemas.openxmlformats.org/officeDocument/2006/relationships/hyperlink" Target="http://starwars.wikia.com/wiki/Farrfin_Droidworks" TargetMode="External"/><Relationship Id="rId205" Type="http://schemas.openxmlformats.org/officeDocument/2006/relationships/hyperlink" Target="http://starwars.wikia.com/wiki/Techno_Union" TargetMode="External"/><Relationship Id="rId324" Type="http://schemas.openxmlformats.org/officeDocument/2006/relationships/hyperlink" Target="http://starwars.wikia.com/wiki/Kuat_Drive_Yards" TargetMode="External"/><Relationship Id="rId89" Type="http://schemas.openxmlformats.org/officeDocument/2006/relationships/hyperlink" Target="http://starwars.wikia.com/wiki/R5-series_astromech_droid" TargetMode="External"/><Relationship Id="rId114" Type="http://schemas.openxmlformats.org/officeDocument/2006/relationships/hyperlink" Target="http://starwars.wikia.com/wiki/3PX" TargetMode="External"/><Relationship Id="rId426" Type="http://schemas.openxmlformats.org/officeDocument/2006/relationships/hyperlink" Target="http://starwars.wikia.com/wiki/Wanderer_Scout_Surveyor" TargetMode="External"/><Relationship Id="rId272" Type="http://schemas.openxmlformats.org/officeDocument/2006/relationships/hyperlink" Target="http://starwars.wikia.com/wiki/Colicoid_Creation_Nest" TargetMode="External"/><Relationship Id="rId360" Type="http://schemas.openxmlformats.org/officeDocument/2006/relationships/hyperlink" Target="http://starwars.wikia.com/wiki/SoroSuub" TargetMode="External"/><Relationship Id="rId382" Type="http://schemas.openxmlformats.org/officeDocument/2006/relationships/hyperlink" Target="http://starwars.wikia.com/wiki/Colicoid_Creation_Nest" TargetMode="External"/><Relationship Id="rId336" Type="http://schemas.openxmlformats.org/officeDocument/2006/relationships/hyperlink" Target="http://starwars.wikia.com/wiki/Medtech_Industries" TargetMode="External"/><Relationship Id="rId176" Type="http://schemas.openxmlformats.org/officeDocument/2006/relationships/hyperlink" Target="http://starwars.wikia.com/wiki/TT-8L_gatekeeper_droid" TargetMode="External"/><Relationship Id="rId2" Type="http://schemas.openxmlformats.org/officeDocument/2006/relationships/hyperlink" Target="http://www.wizards.com/default.asp?x=starwars/article/KOTORweben3Elbee" TargetMode="External"/><Relationship Id="rId257" Type="http://schemas.openxmlformats.org/officeDocument/2006/relationships/hyperlink" Target="http://starwars.wikia.com/wiki/Baktoid_Combat_Automata" TargetMode="External"/><Relationship Id="rId144" Type="http://schemas.openxmlformats.org/officeDocument/2006/relationships/hyperlink" Target="http://starwars.wikia.com/wiki/HV-7_loading_droid" TargetMode="External"/><Relationship Id="rId111" Type="http://schemas.openxmlformats.org/officeDocument/2006/relationships/hyperlink" Target="http://starwars.wikia.com/wiki/ASN-121" TargetMode="External"/><Relationship Id="rId97" Type="http://schemas.openxmlformats.org/officeDocument/2006/relationships/hyperlink" Target="http://starwars.wikia.com/wiki/Human_replica_droid" TargetMode="External"/><Relationship Id="rId408" Type="http://schemas.openxmlformats.org/officeDocument/2006/relationships/hyperlink" Target="http://starwars.wikia.com/wiki/T4_turret_droid" TargetMode="External"/><Relationship Id="rId342" Type="http://schemas.openxmlformats.org/officeDocument/2006/relationships/hyperlink" Target="http://starwars.wikia.com/wiki/Phlut_Design_Systems" TargetMode="External"/><Relationship Id="rId281" Type="http://schemas.openxmlformats.org/officeDocument/2006/relationships/hyperlink" Target="http://starwars.wikia.com/wiki/Cybot_Galactica" TargetMode="External"/><Relationship Id="rId152" Type="http://schemas.openxmlformats.org/officeDocument/2006/relationships/hyperlink" Target="http://starwars.wikia.com/wiki/Chiba_DR-10" TargetMode="External"/><Relationship Id="rId214" Type="http://schemas.openxmlformats.org/officeDocument/2006/relationships/hyperlink" Target="http://starwars.wikia.com/wiki/Kalibac_Industries" TargetMode="External"/><Relationship Id="rId177" Type="http://schemas.openxmlformats.org/officeDocument/2006/relationships/hyperlink" Target="http://starwars.wikia.com/wiki/Duelist_Elite" TargetMode="External"/><Relationship Id="rId24" Type="http://schemas.openxmlformats.org/officeDocument/2006/relationships/hyperlink" Target="http://starwars.wikia.com/wiki/BD-3000_luxury_droid" TargetMode="External"/><Relationship Id="rId260" Type="http://schemas.openxmlformats.org/officeDocument/2006/relationships/hyperlink" Target="http://starwars.wikia.com/wiki/Baktoid_Combat_Automata" TargetMode="External"/><Relationship Id="rId52" Type="http://schemas.openxmlformats.org/officeDocument/2006/relationships/hyperlink" Target="http://starwars.wikia.com/wiki/HK-24_series_assassin_droid" TargetMode="External"/><Relationship Id="rId170" Type="http://schemas.openxmlformats.org/officeDocument/2006/relationships/hyperlink" Target="http://starwars.wikia.com/wiki/Colicoid_Infiltrator" TargetMode="External"/><Relationship Id="rId435" Type="http://schemas.openxmlformats.org/officeDocument/2006/relationships/hyperlink" Target="http://starwars.wikia.com/wiki/Cybot_Galactica" TargetMode="External"/><Relationship Id="rId190" Type="http://schemas.openxmlformats.org/officeDocument/2006/relationships/hyperlink" Target="http://starwars.wikia.com/wiki/V6-series_pilot_droid" TargetMode="External"/><Relationship Id="rId318" Type="http://schemas.openxmlformats.org/officeDocument/2006/relationships/hyperlink" Target="http://starwars.wikia.com/wiki/Holowan_Mechanicals" TargetMode="External"/><Relationship Id="rId246" Type="http://schemas.openxmlformats.org/officeDocument/2006/relationships/hyperlink" Target="http://starwars.wikia.com/wiki/Baktoid_Combat_Automata" TargetMode="External"/><Relationship Id="rId289" Type="http://schemas.openxmlformats.org/officeDocument/2006/relationships/hyperlink" Target="http://starwars.wikia.com/wiki/Czerka_Arms" TargetMode="External"/><Relationship Id="rId163" Type="http://schemas.openxmlformats.org/officeDocument/2006/relationships/hyperlink" Target="http://starwars.wikia.com/wiki/WED_Treadwell" TargetMode="External"/><Relationship Id="rId304" Type="http://schemas.openxmlformats.org/officeDocument/2006/relationships/hyperlink" Target="http://starwars.wikia.com/wiki/Industrial_Automaton" TargetMode="External"/><Relationship Id="rId23" Type="http://schemas.openxmlformats.org/officeDocument/2006/relationships/hyperlink" Target="http://starwars.wikia.com/wiki/BCA-11/X_training_droid" TargetMode="External"/><Relationship Id="rId136" Type="http://schemas.openxmlformats.org/officeDocument/2006/relationships/hyperlink" Target="http://starwars.wikia.com/wiki/IG-88" TargetMode="External"/><Relationship Id="rId228" Type="http://schemas.openxmlformats.org/officeDocument/2006/relationships/hyperlink" Target="http://starwars.wikia.com/wiki/Arakyd_Industries" TargetMode="External"/><Relationship Id="rId146" Type="http://schemas.openxmlformats.org/officeDocument/2006/relationships/hyperlink" Target="http://starwars.wikia.com/wiki/FEG-series_pilot_droid" TargetMode="External"/><Relationship Id="rId406" Type="http://schemas.openxmlformats.org/officeDocument/2006/relationships/hyperlink" Target="http://starwars.wikia.com/wiki/B2_super_battle_droid_commander" TargetMode="External"/><Relationship Id="rId208" Type="http://schemas.openxmlformats.org/officeDocument/2006/relationships/hyperlink" Target="http://starwars.wikia.com/wiki/SoroSuub" TargetMode="External"/><Relationship Id="rId230" Type="http://schemas.openxmlformats.org/officeDocument/2006/relationships/hyperlink" Target="http://starwars.wikia.com/wiki/Arakyd_Industries" TargetMode="External"/><Relationship Id="rId402" Type="http://schemas.openxmlformats.org/officeDocument/2006/relationships/hyperlink" Target="http://www.wizards.com/default.asp?x=starwars/article/25toRescueRPG" TargetMode="External"/><Relationship Id="rId213" Type="http://schemas.openxmlformats.org/officeDocument/2006/relationships/hyperlink" Target="http://starwars.wikia.com/wiki/Les_Tech" TargetMode="External"/><Relationship Id="rId41" Type="http://schemas.openxmlformats.org/officeDocument/2006/relationships/hyperlink" Target="http://starwars.wikia.com/wiki/Ultra_Droideka" TargetMode="External"/><Relationship Id="rId392" Type="http://schemas.openxmlformats.org/officeDocument/2006/relationships/hyperlink" Target="http://starwars.wikia.com/wiki/3D-4_administrative_droid" TargetMode="External"/><Relationship Id="rId400" Type="http://schemas.openxmlformats.org/officeDocument/2006/relationships/hyperlink" Target="http://www.wizards.com/default.asp?x=starwars/article/25toRescueRPG" TargetMode="External"/><Relationship Id="rId331" Type="http://schemas.openxmlformats.org/officeDocument/2006/relationships/hyperlink" Target="http://starwars.wikia.com/wiki/MerenData" TargetMode="External"/><Relationship Id="rId156" Type="http://schemas.openxmlformats.org/officeDocument/2006/relationships/hyperlink" Target="http://starwars.wikia.com/wiki/Tactical_droid" TargetMode="External"/><Relationship Id="rId222" Type="http://schemas.openxmlformats.org/officeDocument/2006/relationships/hyperlink" Target="http://starwars.wikia.com/wiki/Baktoid_Combat_Automata" TargetMode="External"/><Relationship Id="rId247" Type="http://schemas.openxmlformats.org/officeDocument/2006/relationships/hyperlink" Target="http://starwars.wikia.com/wiki/Baktoid_Combat_Automata" TargetMode="External"/><Relationship Id="rId362" Type="http://schemas.openxmlformats.org/officeDocument/2006/relationships/hyperlink" Target="http://starwars.wikia.com/wiki/SoroSuub" TargetMode="External"/><Relationship Id="rId153" Type="http://schemas.openxmlformats.org/officeDocument/2006/relationships/hyperlink" Target="http://starwars.wikia.com/wiki/Eradicator-series_battle_droid" TargetMode="External"/><Relationship Id="rId77" Type="http://schemas.openxmlformats.org/officeDocument/2006/relationships/hyperlink" Target="http://starwars.wikia.com/wiki/P2-series_astromech_droid" TargetMode="External"/><Relationship Id="rId339" Type="http://schemas.openxmlformats.org/officeDocument/2006/relationships/hyperlink" Target="http://starwars.wikia.com/wiki/Malkite_Poisoner" TargetMode="External"/><Relationship Id="rId244" Type="http://schemas.openxmlformats.org/officeDocument/2006/relationships/hyperlink" Target="http://starwars.wikia.com/wiki/Automata_Galactica" TargetMode="External"/><Relationship Id="rId158" Type="http://schemas.openxmlformats.org/officeDocument/2006/relationships/hyperlink" Target="http://starwars.wikia.com/wiki/Sentry_gun" TargetMode="External"/><Relationship Id="rId161" Type="http://schemas.openxmlformats.org/officeDocument/2006/relationships/hyperlink" Target="http://starwars.wikia.com/wiki/B1_battle_droid_sergeant" TargetMode="External"/><Relationship Id="rId87" Type="http://schemas.openxmlformats.org/officeDocument/2006/relationships/hyperlink" Target="http://starwars.wikia.com/wiki/R3-series_astromech_droid" TargetMode="External"/><Relationship Id="rId6" Type="http://schemas.openxmlformats.org/officeDocument/2006/relationships/hyperlink" Target="http://starwars.wikia.com/wiki/3PO-series_protocol_droid" TargetMode="External"/><Relationship Id="rId49" Type="http://schemas.openxmlformats.org/officeDocument/2006/relationships/hyperlink" Target="http://starwars.wikia.com/wiki/GO-T0" TargetMode="External"/><Relationship Id="rId44" Type="http://schemas.openxmlformats.org/officeDocument/2006/relationships/hyperlink" Target="http://starwars.wikia.com/wiki/FA-5" TargetMode="External"/><Relationship Id="rId134" Type="http://schemas.openxmlformats.org/officeDocument/2006/relationships/hyperlink" Target="http://starwars.wikia.com/wiki/Phase_III_dark_trooper" TargetMode="External"/><Relationship Id="rId182" Type="http://schemas.openxmlformats.org/officeDocument/2006/relationships/hyperlink" Target="http://starwars.wikia.com/wiki/HK-77" TargetMode="External"/><Relationship Id="rId340" Type="http://schemas.openxmlformats.org/officeDocument/2006/relationships/hyperlink" Target="http://starwars.wikia.com/wiki/Malkite_Poisoner" TargetMode="External"/><Relationship Id="rId419" Type="http://schemas.openxmlformats.org/officeDocument/2006/relationships/hyperlink" Target="http://starwars.wikia.com/wiki/HKB-3_hunter-killer_droid" TargetMode="External"/><Relationship Id="rId210" Type="http://schemas.openxmlformats.org/officeDocument/2006/relationships/hyperlink" Target="http://starwars.wikia.com/wiki/Trang_Robotics" TargetMode="External"/><Relationship Id="rId347" Type="http://schemas.openxmlformats.org/officeDocument/2006/relationships/hyperlink" Target="http://starwars.wikia.com/wiki/Roche_asteroids" TargetMode="External"/><Relationship Id="rId430" Type="http://schemas.openxmlformats.org/officeDocument/2006/relationships/hyperlink" Target="http://starwars.wikia.com/wiki/Arakyd_Industries" TargetMode="External"/><Relationship Id="rId303" Type="http://schemas.openxmlformats.org/officeDocument/2006/relationships/hyperlink" Target="http://starwars.wikia.com/wiki/Industrial_Automaton" TargetMode="External"/><Relationship Id="rId227" Type="http://schemas.openxmlformats.org/officeDocument/2006/relationships/hyperlink" Target="http://starwars.wikia.com/wiki/Anakin_Skywalker" TargetMode="External"/><Relationship Id="rId36" Type="http://schemas.openxmlformats.org/officeDocument/2006/relationships/hyperlink" Target="http://starwars.wikia.com/wiki/DD-13_medical_assistant_droid" TargetMode="External"/><Relationship Id="rId431" Type="http://schemas.openxmlformats.org/officeDocument/2006/relationships/hyperlink" Target="http://starwars.wikia.com/wiki/Arakyd_Industries" TargetMode="External"/><Relationship Id="rId395" Type="http://schemas.openxmlformats.org/officeDocument/2006/relationships/hyperlink" Target="http://starwars.wikia.com/wiki/FIII_Footman_droid" TargetMode="External"/><Relationship Id="rId67" Type="http://schemas.openxmlformats.org/officeDocument/2006/relationships/hyperlink" Target="http://starwars.wikia.com/wiki/Juggernaut_War_Droid" TargetMode="External"/><Relationship Id="rId110" Type="http://schemas.openxmlformats.org/officeDocument/2006/relationships/hyperlink" Target="http://starwars.wikia.com/wiki/R-8009_utility_droid" TargetMode="External"/><Relationship Id="rId263" Type="http://schemas.openxmlformats.org/officeDocument/2006/relationships/hyperlink" Target="http://starwars.wikia.com/wiki/Balmorran_Arms" TargetMode="External"/><Relationship Id="rId308" Type="http://schemas.openxmlformats.org/officeDocument/2006/relationships/hyperlink" Target="http://starwars.wikia.com/wiki/Industrial_Automaton" TargetMode="External"/><Relationship Id="rId108" Type="http://schemas.openxmlformats.org/officeDocument/2006/relationships/hyperlink" Target="http://starwars.wikia.com/wiki/T3-M4" TargetMode="External"/><Relationship Id="rId322" Type="http://schemas.openxmlformats.org/officeDocument/2006/relationships/hyperlink" Target="http://starwars.wikia.com/wiki/Junk_droid" TargetMode="External"/><Relationship Id="rId271" Type="http://schemas.openxmlformats.org/officeDocument/2006/relationships/hyperlink" Target="http://starwars.wikia.com/wiki/Colicoid_Creation_Nest" TargetMode="External"/><Relationship Id="rId387" Type="http://schemas.openxmlformats.org/officeDocument/2006/relationships/hyperlink" Target="http://www.wizards.com/default.asp?x=starwars/article/dodcampaign" TargetMode="External"/><Relationship Id="rId151" Type="http://schemas.openxmlformats.org/officeDocument/2006/relationships/hyperlink" Target="http://starwars.wikia.com/wiki/KDY-4_tech_droid" TargetMode="External"/><Relationship Id="rId217" Type="http://schemas.openxmlformats.org/officeDocument/2006/relationships/hyperlink" Target="http://starwars.wikia.com/wiki/Serv-O-Droid,_Inc." TargetMode="External"/><Relationship Id="rId383" Type="http://schemas.openxmlformats.org/officeDocument/2006/relationships/hyperlink" Target="http://starwars.wikia.com/wiki/Colicoid_Creation_Nest" TargetMode="External"/><Relationship Id="rId198" Type="http://schemas.openxmlformats.org/officeDocument/2006/relationships/hyperlink" Target="http://starwars.wikia.com/wiki/YVH-1" TargetMode="External"/><Relationship Id="rId279" Type="http://schemas.openxmlformats.org/officeDocument/2006/relationships/hyperlink" Target="http://starwars.wikia.com/wiki/Cybot_Galactica" TargetMode="External"/><Relationship Id="rId357" Type="http://schemas.openxmlformats.org/officeDocument/2006/relationships/hyperlink" Target="http://starwars.wikia.com/wiki/Rakata" TargetMode="External"/><Relationship Id="rId437" Type="http://schemas.openxmlformats.org/officeDocument/2006/relationships/hyperlink" Target="http://starwars.wikia.com/wiki/SoroSuub" TargetMode="External"/><Relationship Id="rId78" Type="http://schemas.openxmlformats.org/officeDocument/2006/relationships/hyperlink" Target="http://starwars.wikia.com/wiki/Municipal_patrol_droid_Mark_I" TargetMode="External"/><Relationship Id="rId154" Type="http://schemas.openxmlformats.org/officeDocument/2006/relationships/hyperlink" Target="http://starwars.wikia.com/wiki/Purge_trooper" TargetMode="External"/><Relationship Id="rId168" Type="http://schemas.openxmlformats.org/officeDocument/2006/relationships/hyperlink" Target="http://starwars.wikia.com/wiki/8D_smelter_droid" TargetMode="External"/><Relationship Id="rId175" Type="http://schemas.openxmlformats.org/officeDocument/2006/relationships/hyperlink" Target="http://starwars.wikia.com/wiki/M38-series_explorer_droid" TargetMode="External"/><Relationship Id="rId350" Type="http://schemas.openxmlformats.org/officeDocument/2006/relationships/hyperlink" Target="http://starwars.wikia.com/wiki/Rom_Mohc" TargetMode="External"/><Relationship Id="rId21" Type="http://schemas.openxmlformats.org/officeDocument/2006/relationships/hyperlink" Target="http://starwars.wikia.com/wiki/Cold_assault_battle_droid" TargetMode="External"/><Relationship Id="rId223" Type="http://schemas.openxmlformats.org/officeDocument/2006/relationships/hyperlink" Target="http://starwars.wikia.com/wiki/Baktoid_Combat_Automata" TargetMode="External"/><Relationship Id="rId64" Type="http://schemas.openxmlformats.org/officeDocument/2006/relationships/hyperlink" Target="http://starwars.wikia.com/wiki/IW-37_pincer_loader_droid" TargetMode="External"/><Relationship Id="rId60" Type="http://schemas.openxmlformats.org/officeDocument/2006/relationships/hyperlink" Target="http://starwars.wikia.com/wiki/IG-86_sentinel_droid" TargetMode="External"/><Relationship Id="rId333" Type="http://schemas.openxmlformats.org/officeDocument/2006/relationships/hyperlink" Target="http://starwars.wikia.com/wiki/MerenData" TargetMode="External"/><Relationship Id="rId283" Type="http://schemas.openxmlformats.org/officeDocument/2006/relationships/hyperlink" Target="http://starwars.wikia.com/wiki/Cybot_Galactica" TargetMode="External"/><Relationship Id="rId189" Type="http://schemas.openxmlformats.org/officeDocument/2006/relationships/hyperlink" Target="http://starwars.wikia.com/wiki/Shadow_Droid" TargetMode="External"/><Relationship Id="rId375" Type="http://schemas.openxmlformats.org/officeDocument/2006/relationships/hyperlink" Target="http://starwars.wikia.com/wiki/Verpine" TargetMode="External"/><Relationship Id="rId10" Type="http://schemas.openxmlformats.org/officeDocument/2006/relationships/hyperlink" Target="http://starwars.wikia.com/wiki/A-DSD_Advanced_dwarf_spider_droid" TargetMode="External"/><Relationship Id="rId372" Type="http://schemas.openxmlformats.org/officeDocument/2006/relationships/hyperlink" Target="http://starwars.wikia.com/wiki/Techno_Union" TargetMode="External"/><Relationship Id="rId447" Type="http://schemas.openxmlformats.org/officeDocument/2006/relationships/comments" Target="../comments7.xml"/><Relationship Id="rId368" Type="http://schemas.openxmlformats.org/officeDocument/2006/relationships/hyperlink" Target="http://starwars.wikia.com/wiki/SoroSuub" TargetMode="External"/><Relationship Id="rId232" Type="http://schemas.openxmlformats.org/officeDocument/2006/relationships/hyperlink" Target="http://starwars.wikia.com/wiki/Arakyd_Industries" TargetMode="External"/><Relationship Id="rId160" Type="http://schemas.openxmlformats.org/officeDocument/2006/relationships/hyperlink" Target="http://www.wizards.com/default.asp?x=starwars/article/GalaxyatWardroidsergeant" TargetMode="External"/><Relationship Id="rId301" Type="http://schemas.openxmlformats.org/officeDocument/2006/relationships/hyperlink" Target="http://starwars.wikia.com/wiki/Industrial_Automaton" TargetMode="External"/><Relationship Id="rId332" Type="http://schemas.openxmlformats.org/officeDocument/2006/relationships/hyperlink" Target="http://starwars.wikia.com/wiki/MerenData" TargetMode="External"/><Relationship Id="rId28" Type="http://schemas.openxmlformats.org/officeDocument/2006/relationships/hyperlink" Target="http://starwars.wikia.com/wiki/Buzz_Droid" TargetMode="External"/><Relationship Id="rId436" Type="http://schemas.openxmlformats.org/officeDocument/2006/relationships/hyperlink" Target="http://starwars.wikia.com/wiki/WED-15_Treadwell" TargetMode="External"/><Relationship Id="rId323" Type="http://schemas.openxmlformats.org/officeDocument/2006/relationships/hyperlink" Target="http://starwars.wikia.com/wiki/Junk_droid" TargetMode="External"/><Relationship Id="rId405" Type="http://schemas.openxmlformats.org/officeDocument/2006/relationships/hyperlink" Target="http://starwars.wikia.com/wiki/AD_armorer_droid" TargetMode="External"/><Relationship Id="rId361" Type="http://schemas.openxmlformats.org/officeDocument/2006/relationships/hyperlink" Target="http://starwars.wikia.com/wiki/SoroSuub" TargetMode="External"/><Relationship Id="rId82" Type="http://schemas.openxmlformats.org/officeDocument/2006/relationships/hyperlink" Target="http://starwars.wikia.com/wiki/PK-series_worker_droid" TargetMode="External"/><Relationship Id="rId69" Type="http://schemas.openxmlformats.org/officeDocument/2006/relationships/hyperlink" Target="http://starwars.wikia.com/wiki/Krath_War_Droid" TargetMode="External"/><Relationship Id="rId337" Type="http://schemas.openxmlformats.org/officeDocument/2006/relationships/hyperlink" Target="http://starwars.wikia.com/wiki/Medtech_Industries" TargetMode="External"/><Relationship Id="rId147" Type="http://schemas.openxmlformats.org/officeDocument/2006/relationships/hyperlink" Target="http://starwars.wikia.com/wiki/3Z3_medical_droid" TargetMode="External"/><Relationship Id="rId206" Type="http://schemas.openxmlformats.org/officeDocument/2006/relationships/hyperlink" Target="http://starwars.wikia.com/wiki/MerenData" TargetMode="External"/><Relationship Id="rId433" Type="http://schemas.openxmlformats.org/officeDocument/2006/relationships/hyperlink" Target="http://starwars.wikia.com/wiki/LesTech" TargetMode="External"/><Relationship Id="rId293" Type="http://schemas.openxmlformats.org/officeDocument/2006/relationships/hyperlink" Target="http://starwars.wikia.com/wiki/Czerka_Arms" TargetMode="External"/><Relationship Id="rId253" Type="http://schemas.openxmlformats.org/officeDocument/2006/relationships/hyperlink" Target="http://starwars.wikia.com/wiki/Baktoid_Combat_Automata" TargetMode="External"/><Relationship Id="rId398" Type="http://schemas.openxmlformats.org/officeDocument/2006/relationships/hyperlink" Target="http://starwars.wikia.com/wiki/Baktoid_Combat_Automata" TargetMode="External"/><Relationship Id="rId443" Type="http://schemas.openxmlformats.org/officeDocument/2006/relationships/hyperlink" Target="http://www.wizards.com/default.asp?x=starwars/article/dodcampaign" TargetMode="External"/><Relationship Id="rId219" Type="http://schemas.openxmlformats.org/officeDocument/2006/relationships/hyperlink" Target="http://starwars.wikia.com/wiki/Balmorran_Arms" TargetMode="External"/><Relationship Id="rId256" Type="http://schemas.openxmlformats.org/officeDocument/2006/relationships/hyperlink" Target="http://starwars.wikia.com/wiki/Baktoid_Combat_Automata" TargetMode="External"/><Relationship Id="rId248" Type="http://schemas.openxmlformats.org/officeDocument/2006/relationships/hyperlink" Target="http://starwars.wikia.com/wiki/Baktoid_Combat_Automata" TargetMode="External"/><Relationship Id="rId235" Type="http://schemas.openxmlformats.org/officeDocument/2006/relationships/hyperlink" Target="http://starwars.wikia.com/wiki/Arakyd_Industries" TargetMode="External"/><Relationship Id="rId269" Type="http://schemas.openxmlformats.org/officeDocument/2006/relationships/hyperlink" Target="http://starwars.wikia.com/wiki/Colicoid_Creation_Nest" TargetMode="External"/><Relationship Id="rId166" Type="http://schemas.openxmlformats.org/officeDocument/2006/relationships/hyperlink" Target="http://www.wizards.com/default.asp?x=starwars/article/dodcampaign" TargetMode="External"/><Relationship Id="rId53" Type="http://schemas.openxmlformats.org/officeDocument/2006/relationships/hyperlink" Target="http://starwars.wikia.com/wiki/HK-47" TargetMode="External"/><Relationship Id="rId84" Type="http://schemas.openxmlformats.org/officeDocument/2006/relationships/hyperlink" Target="http://starwars.wikia.com/wiki/R-1_recon_droid" TargetMode="External"/><Relationship Id="rId310" Type="http://schemas.openxmlformats.org/officeDocument/2006/relationships/hyperlink" Target="http://starwars.wikia.com/wiki/Industrial_Automaton" TargetMode="External"/><Relationship Id="rId334" Type="http://schemas.openxmlformats.org/officeDocument/2006/relationships/hyperlink" Target="http://starwars.wikia.com/wiki/MerenData" TargetMode="External"/><Relationship Id="rId186" Type="http://schemas.openxmlformats.org/officeDocument/2006/relationships/hyperlink" Target="http://starwars.wikia.com/wiki/RX-series_pilot_droid" TargetMode="External"/><Relationship Id="rId374" Type="http://schemas.openxmlformats.org/officeDocument/2006/relationships/hyperlink" Target="http://starwars.wikia.com/wiki/Tendrando_Arms" TargetMode="External"/><Relationship Id="rId216" Type="http://schemas.openxmlformats.org/officeDocument/2006/relationships/hyperlink" Target="http://starwars.wikia.com/wiki/Imperial_Department_of_Military_Research" TargetMode="External"/><Relationship Id="rId343" Type="http://schemas.openxmlformats.org/officeDocument/2006/relationships/hyperlink" Target="http://starwars.wikia.com/wiki/Phlut_Design_Systems" TargetMode="External"/><Relationship Id="rId22" Type="http://schemas.openxmlformats.org/officeDocument/2006/relationships/hyperlink" Target="http://starwars.wikia.com/wiki/OOM-series_battle_droid" TargetMode="External"/><Relationship Id="rId377" Type="http://schemas.openxmlformats.org/officeDocument/2006/relationships/hyperlink" Target="http://starwars.wikia.com/wiki/Ubrikkian_Steamworks" TargetMode="External"/><Relationship Id="rId207" Type="http://schemas.openxmlformats.org/officeDocument/2006/relationships/hyperlink" Target="http://starwars.wikia.com/wiki/Trade_Federation" TargetMode="External"/><Relationship Id="rId95" Type="http://schemas.openxmlformats.org/officeDocument/2006/relationships/hyperlink" Target="http://starwars.wikia.com/wiki/Rakatan_guardian_droid" TargetMode="External"/><Relationship Id="rId264" Type="http://schemas.openxmlformats.org/officeDocument/2006/relationships/hyperlink" Target="http://starwars.wikia.com/wiki/Balmorran_Arms" TargetMode="External"/><Relationship Id="rId309" Type="http://schemas.openxmlformats.org/officeDocument/2006/relationships/hyperlink" Target="http://starwars.wikia.com/wiki/Industrial_Automaton" TargetMode="External"/><Relationship Id="rId39" Type="http://schemas.openxmlformats.org/officeDocument/2006/relationships/hyperlink" Target="http://starwars.wikia.com/wiki/Droid_commando" TargetMode="External"/><Relationship Id="rId209" Type="http://schemas.openxmlformats.org/officeDocument/2006/relationships/hyperlink" Target="http://starwars.wikia.com/wiki/GX-1_series_battle_droid" TargetMode="External"/><Relationship Id="rId43" Type="http://schemas.openxmlformats.org/officeDocument/2006/relationships/hyperlink" Target="http://starwars.wikia.com/wiki/FA-4" TargetMode="External"/><Relationship Id="rId297" Type="http://schemas.openxmlformats.org/officeDocument/2006/relationships/hyperlink" Target="http://starwars.wikia.com/wiki/Duwani_Mechanical_Products" TargetMode="External"/><Relationship Id="rId104" Type="http://schemas.openxmlformats.org/officeDocument/2006/relationships/hyperlink" Target="http://starwars.wikia.com/wiki/Mark_I_assault_droid" TargetMode="External"/><Relationship Id="rId282" Type="http://schemas.openxmlformats.org/officeDocument/2006/relationships/hyperlink" Target="http://starwars.wikia.com/wiki/Cybot_Galactica" TargetMode="External"/><Relationship Id="rId211" Type="http://schemas.openxmlformats.org/officeDocument/2006/relationships/hyperlink" Target="http://starwars.wikia.com/wiki/Cybot_Galactica" TargetMode="External"/><Relationship Id="rId90" Type="http://schemas.openxmlformats.org/officeDocument/2006/relationships/hyperlink" Target="http://starwars.wikia.com/wiki/R7" TargetMode="External"/><Relationship Id="rId306" Type="http://schemas.openxmlformats.org/officeDocument/2006/relationships/hyperlink" Target="http://starwars.wikia.com/wiki/Industrial_Automaton" TargetMode="External"/><Relationship Id="rId85" Type="http://schemas.openxmlformats.org/officeDocument/2006/relationships/hyperlink" Target="http://starwars.wikia.com/wiki/R2_series" TargetMode="External"/><Relationship Id="rId9" Type="http://schemas.openxmlformats.org/officeDocument/2006/relationships/hyperlink" Target="http://starwars.wikia.com/wiki/8D8" TargetMode="External"/><Relationship Id="rId291" Type="http://schemas.openxmlformats.org/officeDocument/2006/relationships/hyperlink" Target="http://starwars.wikia.com/wiki/Czerka_Arms" TargetMode="External"/><Relationship Id="rId14" Type="http://schemas.openxmlformats.org/officeDocument/2006/relationships/hyperlink" Target="http://starwars.wikia.com/wiki/B1_battle_droid" TargetMode="External"/><Relationship Id="rId103" Type="http://schemas.openxmlformats.org/officeDocument/2006/relationships/hyperlink" Target="http://starwars.wikia.com/wiki/Sith_Elite_Warbot" TargetMode="External"/><Relationship Id="rId379" Type="http://schemas.openxmlformats.org/officeDocument/2006/relationships/hyperlink" Target="http://starwars.wikia.com/wiki/Veril_Line_Systems" TargetMode="External"/><Relationship Id="rId92" Type="http://schemas.openxmlformats.org/officeDocument/2006/relationships/hyperlink" Target="http://starwars.wikia.com/wiki/EG-6" TargetMode="External"/><Relationship Id="rId73" Type="http://schemas.openxmlformats.org/officeDocument/2006/relationships/hyperlink" Target="http://starwars.wikia.com/wiki/M-3PO" TargetMode="External"/><Relationship Id="rId420" Type="http://schemas.openxmlformats.org/officeDocument/2006/relationships/hyperlink" Target="http://starwars.wikia.com/wiki/KM1_mining_droid" TargetMode="External"/><Relationship Id="rId145" Type="http://schemas.openxmlformats.org/officeDocument/2006/relationships/hyperlink" Target="http://starwars.wikia.com/wiki/FSD-6D_flying_surveillance_droid" TargetMode="External"/><Relationship Id="rId234" Type="http://schemas.openxmlformats.org/officeDocument/2006/relationships/hyperlink" Target="http://starwars.wikia.com/wiki/Arakyd_Industries" TargetMode="External"/><Relationship Id="rId401" Type="http://schemas.openxmlformats.org/officeDocument/2006/relationships/hyperlink" Target="http://starwars.wikia.com/wiki/Baktoid_Combat_Automata" TargetMode="External"/><Relationship Id="rId46" Type="http://schemas.openxmlformats.org/officeDocument/2006/relationships/hyperlink" Target="http://starwars.wikia.com/wiki/FX-6_medical_assistant_droid" TargetMode="External"/><Relationship Id="rId81" Type="http://schemas.openxmlformats.org/officeDocument/2006/relationships/hyperlink" Target="http://starwars.wikia.com/wiki/PROXY" TargetMode="External"/><Relationship Id="rId51" Type="http://schemas.openxmlformats.org/officeDocument/2006/relationships/hyperlink" Target="http://starwars.wikia.com/wiki/HK-24_series_assassin_droid" TargetMode="External"/><Relationship Id="rId224" Type="http://schemas.openxmlformats.org/officeDocument/2006/relationships/hyperlink" Target="http://starwars.wikia.com/wiki/Galactic_Empire" TargetMode="External"/><Relationship Id="rId250" Type="http://schemas.openxmlformats.org/officeDocument/2006/relationships/hyperlink" Target="http://starwars.wikia.com/wiki/Baktoid_Combat_Automata" TargetMode="External"/><Relationship Id="rId388" Type="http://schemas.openxmlformats.org/officeDocument/2006/relationships/hyperlink" Target="http://www.wizards.com/default.asp?x=starwars/article/dodcampaign" TargetMode="External"/><Relationship Id="rId212" Type="http://schemas.openxmlformats.org/officeDocument/2006/relationships/hyperlink" Target="http://starwars.wikia.com/wiki/Coachelle_Automata" TargetMode="External"/><Relationship Id="rId328" Type="http://schemas.openxmlformats.org/officeDocument/2006/relationships/hyperlink" Target="http://starwars.wikia.com/wiki/LeisureMech_Enterprises" TargetMode="External"/><Relationship Id="rId254" Type="http://schemas.openxmlformats.org/officeDocument/2006/relationships/hyperlink" Target="http://starwars.wikia.com/wiki/Baktoid_Combat_Automata" TargetMode="External"/><Relationship Id="rId444" Type="http://schemas.openxmlformats.org/officeDocument/2006/relationships/hyperlink" Target="http://starwars.wikia.com/wiki/Purge_trooper" TargetMode="External"/><Relationship Id="rId218" Type="http://schemas.openxmlformats.org/officeDocument/2006/relationships/hyperlink" Target="http://starwars.wikia.com/wiki/Industrial_Automaton" TargetMode="External"/><Relationship Id="rId249" Type="http://schemas.openxmlformats.org/officeDocument/2006/relationships/hyperlink" Target="http://starwars.wikia.com/wiki/Baktoid_Combat_Automata" TargetMode="External"/><Relationship Id="rId423" Type="http://schemas.openxmlformats.org/officeDocument/2006/relationships/hyperlink" Target="http://starwars.wikia.com/wiki/DSH-3_probe_droid" TargetMode="External"/><Relationship Id="rId174" Type="http://schemas.openxmlformats.org/officeDocument/2006/relationships/hyperlink" Target="http://starwars.wikia.com/wiki/EV-series_supervisor/interrogator_droid" TargetMode="External"/><Relationship Id="rId364" Type="http://schemas.openxmlformats.org/officeDocument/2006/relationships/hyperlink" Target="http://starwars.wikia.com/wiki/Serv-O-Droid,_Inc." TargetMode="External"/><Relationship Id="rId12" Type="http://schemas.openxmlformats.org/officeDocument/2006/relationships/hyperlink" Target="http://starwars.wikia.com/wiki/ASN-121" TargetMode="External"/><Relationship Id="rId255" Type="http://schemas.openxmlformats.org/officeDocument/2006/relationships/hyperlink" Target="http://starwars.wikia.com/wiki/Baktoid_Combat_Automata" TargetMode="External"/><Relationship Id="rId137" Type="http://schemas.openxmlformats.org/officeDocument/2006/relationships/hyperlink" Target="http://starwars.wikia.com/wiki/4-LOM" TargetMode="External"/><Relationship Id="rId3" Type="http://schemas.openxmlformats.org/officeDocument/2006/relationships/hyperlink" Target="http://www.wizards.com/default.asp?x=starwars/article/KOTORminispreview6" TargetMode="External"/><Relationship Id="rId196" Type="http://schemas.openxmlformats.org/officeDocument/2006/relationships/hyperlink" Target="http://starwars.wikia.com/wiki/Galaxy_at_War" TargetMode="External"/><Relationship Id="rId356" Type="http://schemas.openxmlformats.org/officeDocument/2006/relationships/hyperlink" Target="http://starwars.wikia.com/wiki/Rebaxan_Columni" TargetMode="External"/><Relationship Id="rId100" Type="http://schemas.openxmlformats.org/officeDocument/2006/relationships/hyperlink" Target="http://starwars.wikia.com/wiki/Mark_VII_Inquisitor_seeker" TargetMode="External"/><Relationship Id="rId287" Type="http://schemas.openxmlformats.org/officeDocument/2006/relationships/hyperlink" Target="http://starwars.wikia.com/wiki/Cybot_Galactica" TargetMode="External"/><Relationship Id="rId294" Type="http://schemas.openxmlformats.org/officeDocument/2006/relationships/hyperlink" Target="http://starwars.wikia.com/wiki/Czerka_Arms" TargetMode="External"/><Relationship Id="rId115" Type="http://schemas.openxmlformats.org/officeDocument/2006/relationships/hyperlink" Target="http://starwars.wikia.com/wiki/B1-A_air_battle_droid" TargetMode="External"/><Relationship Id="rId16" Type="http://schemas.openxmlformats.org/officeDocument/2006/relationships/hyperlink" Target="http://starwars.wikia.com/wiki/Super_battle_droid" TargetMode="External"/><Relationship Id="rId403" Type="http://schemas.openxmlformats.org/officeDocument/2006/relationships/hyperlink" Target="http://starwars.wikia.com/wiki/Baktoid_Combat_Automata" TargetMode="External"/><Relationship Id="rId131" Type="http://schemas.openxmlformats.org/officeDocument/2006/relationships/hyperlink" Target="http://starwars.wikia.com/wiki/Imperial_Espionage_Droid" TargetMode="External"/><Relationship Id="rId378" Type="http://schemas.openxmlformats.org/officeDocument/2006/relationships/hyperlink" Target="http://starwars.wikia.com/wiki/Veril_Line_Systems" TargetMode="External"/><Relationship Id="rId167" Type="http://schemas.openxmlformats.org/officeDocument/2006/relationships/hyperlink" Target="http://www.wizards.com/default.asp?x=starwars/article/dodcampaign" TargetMode="External"/><Relationship Id="rId236" Type="http://schemas.openxmlformats.org/officeDocument/2006/relationships/hyperlink" Target="http://starwars.wikia.com/wiki/Arakyd_Industries" TargetMode="External"/><Relationship Id="rId265" Type="http://schemas.openxmlformats.org/officeDocument/2006/relationships/hyperlink" Target="http://starwars.wikia.com/wiki/Cestus_Cybernetics" TargetMode="External"/></Relationships>
</file>

<file path=xl/worksheets/_rels/sheet15.xml.rels><?xml version="1.0" encoding="UTF-8" standalone="yes"?>
<Relationships xmlns="http://schemas.openxmlformats.org/package/2006/relationships"><Relationship Id="rId133" Type="http://schemas.openxmlformats.org/officeDocument/2006/relationships/hyperlink" Target="http://starwars.wikia.com/wiki/AT-RT" TargetMode="External"/><Relationship Id="rId121" Type="http://schemas.openxmlformats.org/officeDocument/2006/relationships/hyperlink" Target="http://starwars.wikia.com/wiki/Rothana_Heavy_Engineering" TargetMode="External"/><Relationship Id="rId178" Type="http://schemas.openxmlformats.org/officeDocument/2006/relationships/hyperlink" Target="http://starwars.wikia.com/wiki/Atgar_1.4_FD_P-Tower" TargetMode="External"/><Relationship Id="rId267" Type="http://schemas.openxmlformats.org/officeDocument/2006/relationships/vmlDrawing" Target="../drawings/vmlDrawing13.vml"/><Relationship Id="rId70" Type="http://schemas.openxmlformats.org/officeDocument/2006/relationships/hyperlink" Target="http://starwars.wikia.com/wiki/Baktoid_Armor_Workshop" TargetMode="External"/><Relationship Id="rId94" Type="http://schemas.openxmlformats.org/officeDocument/2006/relationships/hyperlink" Target="http://starwars.wikia.com/wiki/Gordarl_Weaponsmiths" TargetMode="External"/><Relationship Id="rId7" Type="http://schemas.openxmlformats.org/officeDocument/2006/relationships/hyperlink" Target="http://starwars.wikia.com/wiki/AT-AT" TargetMode="External"/><Relationship Id="rId74" Type="http://schemas.openxmlformats.org/officeDocument/2006/relationships/hyperlink" Target="http://starwars.wikia.com/wiki/Kuat_Drive_Yards" TargetMode="External"/><Relationship Id="rId102" Type="http://schemas.openxmlformats.org/officeDocument/2006/relationships/hyperlink" Target="http://starwars.wikia.com/wiki/Baktoid_Armor_Workshop" TargetMode="External"/><Relationship Id="rId169" Type="http://schemas.openxmlformats.org/officeDocument/2006/relationships/hyperlink" Target="http://www.wizards.com/default.asp?x=starwars/article/AEPreview3" TargetMode="External"/><Relationship Id="rId106" Type="http://schemas.openxmlformats.org/officeDocument/2006/relationships/hyperlink" Target="http://starwars.wikia.com/wiki/Ubrikkian_Repulsorlift_Manufacturing" TargetMode="External"/><Relationship Id="rId119" Type="http://schemas.openxmlformats.org/officeDocument/2006/relationships/hyperlink" Target="http://starwars.wikia.com/wiki/SoroSuub" TargetMode="External"/><Relationship Id="rId261" Type="http://schemas.openxmlformats.org/officeDocument/2006/relationships/hyperlink" Target="http://www.wizards.com/default.asp?x=starwars/article/dodcampaign" TargetMode="External"/><Relationship Id="rId138" Type="http://schemas.openxmlformats.org/officeDocument/2006/relationships/hyperlink" Target="http://starwars.wikia.com/wiki/Arakyd" TargetMode="External"/><Relationship Id="rId181" Type="http://schemas.openxmlformats.org/officeDocument/2006/relationships/hyperlink" Target="http://starwars.wikia.com/wiki/V-150_Planet_Defender" TargetMode="External"/><Relationship Id="rId128" Type="http://schemas.openxmlformats.org/officeDocument/2006/relationships/hyperlink" Target="http://starwars.wikia.com/wiki/Aratech" TargetMode="External"/><Relationship Id="rId221" Type="http://schemas.openxmlformats.org/officeDocument/2006/relationships/hyperlink" Target="http://starwars.wikia.com/wiki/9000_Z004_landspeeder" TargetMode="External"/><Relationship Id="rId17" Type="http://schemas.openxmlformats.org/officeDocument/2006/relationships/hyperlink" Target="http://starwars.wikia.com/wiki/Basilisk_War_Droid" TargetMode="External"/><Relationship Id="rId225" Type="http://schemas.openxmlformats.org/officeDocument/2006/relationships/hyperlink" Target="http://starwars.wikia.com/wiki/S-130_Shelter_speeder" TargetMode="External"/><Relationship Id="rId107" Type="http://schemas.openxmlformats.org/officeDocument/2006/relationships/hyperlink" Target="http://starwars.wikia.com/wiki/Razalon" TargetMode="External"/><Relationship Id="rId71" Type="http://schemas.openxmlformats.org/officeDocument/2006/relationships/hyperlink" Target="http://starwars.wikia.com/wiki/Lhosan_Industries" TargetMode="External"/><Relationship Id="rId142" Type="http://schemas.openxmlformats.org/officeDocument/2006/relationships/hyperlink" Target="http://starwars.wikia.com/wiki/Multi-Utility_Transport" TargetMode="External"/><Relationship Id="rId4" Type="http://schemas.openxmlformats.org/officeDocument/2006/relationships/hyperlink" Target="http://starwars.wikia.com/wiki/Arrow-23_transport_landspeeder" TargetMode="External"/><Relationship Id="rId205" Type="http://schemas.openxmlformats.org/officeDocument/2006/relationships/hyperlink" Target="http://starwars.wikia.com/wiki/Yutrane-Trackata" TargetMode="External"/><Relationship Id="rId89" Type="http://schemas.openxmlformats.org/officeDocument/2006/relationships/hyperlink" Target="http://starwars.wikia.com/wiki/Z-Gomot_Ternbuell_Guppat_Corp." TargetMode="External"/><Relationship Id="rId114" Type="http://schemas.openxmlformats.org/officeDocument/2006/relationships/hyperlink" Target="http://starwars.wikia.com/wiki/Rothana_Heavy_Engineering" TargetMode="External"/><Relationship Id="rId185" Type="http://schemas.openxmlformats.org/officeDocument/2006/relationships/hyperlink" Target="http://starwars.wikia.com/wiki/Heavy_Tracker" TargetMode="External"/><Relationship Id="rId195" Type="http://schemas.openxmlformats.org/officeDocument/2006/relationships/hyperlink" Target="http://starwars.wikia.com/wiki/Ubrikkian_Industries" TargetMode="External"/><Relationship Id="rId88" Type="http://schemas.openxmlformats.org/officeDocument/2006/relationships/hyperlink" Target="http://starwars.wikia.com/wiki/Baktoid_Armor_Workshop" TargetMode="External"/><Relationship Id="rId38" Type="http://schemas.openxmlformats.org/officeDocument/2006/relationships/hyperlink" Target="http://starwars.wikia.com/wiki/OG-9" TargetMode="External"/><Relationship Id="rId176" Type="http://schemas.openxmlformats.org/officeDocument/2006/relationships/hyperlink" Target="http://starwars.wikia.com/wiki/9000_Z004_landspeeder" TargetMode="External"/><Relationship Id="rId2" Type="http://schemas.openxmlformats.org/officeDocument/2006/relationships/hyperlink" Target="http://starwars.wikia.com/wiki/74-Z" TargetMode="External"/><Relationship Id="rId257" Type="http://schemas.openxmlformats.org/officeDocument/2006/relationships/hyperlink" Target="http://www.wizards.com/default.asp?x=starwars/article/dodcampaign" TargetMode="External"/><Relationship Id="rId144" Type="http://schemas.openxmlformats.org/officeDocument/2006/relationships/hyperlink" Target="http://starwars.wikia.com/wiki/R-2000_Raptor_speeder_bike" TargetMode="External"/><Relationship Id="rId75" Type="http://schemas.openxmlformats.org/officeDocument/2006/relationships/hyperlink" Target="http://starwars.wikia.com/wiki/Kuat_Drive_Yards" TargetMode="External"/><Relationship Id="rId97" Type="http://schemas.openxmlformats.org/officeDocument/2006/relationships/hyperlink" Target="http://starwars.wikia.com/wiki/Nen-Carvon" TargetMode="External"/><Relationship Id="rId111" Type="http://schemas.openxmlformats.org/officeDocument/2006/relationships/hyperlink" Target="http://starwars.wikia.com/wiki/Rothana_Heavy_Engineering" TargetMode="External"/><Relationship Id="rId194" Type="http://schemas.openxmlformats.org/officeDocument/2006/relationships/hyperlink" Target="http://starwars.wikia.com/wiki/F9-TZ_Transport" TargetMode="External"/><Relationship Id="rId79" Type="http://schemas.openxmlformats.org/officeDocument/2006/relationships/hyperlink" Target="http://starwars.wikia.com/wiki/Kuat_Drive_Yards" TargetMode="External"/><Relationship Id="rId152" Type="http://schemas.openxmlformats.org/officeDocument/2006/relationships/hyperlink" Target="http://starwars.wikia.com/wiki/Mekuun" TargetMode="External"/><Relationship Id="rId98" Type="http://schemas.openxmlformats.org/officeDocument/2006/relationships/hyperlink" Target="http://starwars.wikia.com/wiki/R-2000_Raptor_speeder_bike" TargetMode="External"/><Relationship Id="rId157" Type="http://schemas.openxmlformats.org/officeDocument/2006/relationships/hyperlink" Target="http://starwars.wikia.com/wiki/UR-40M_patrol_speeder" TargetMode="External"/><Relationship Id="rId1" Type="http://schemas.openxmlformats.org/officeDocument/2006/relationships/hyperlink" Target="http://starwars.wikia.com/wiki/A5_Juggernaut" TargetMode="External"/><Relationship Id="rId24" Type="http://schemas.openxmlformats.org/officeDocument/2006/relationships/hyperlink" Target="http://starwars.wikia.com/wiki/KAAC_Freerunner" TargetMode="External"/><Relationship Id="rId47" Type="http://schemas.openxmlformats.org/officeDocument/2006/relationships/hyperlink" Target="http://starwars.wikia.com/wiki/Tsmeu-6_personal_wheel_bike" TargetMode="External"/><Relationship Id="rId177" Type="http://schemas.openxmlformats.org/officeDocument/2006/relationships/hyperlink" Target="http://starwars.wikia.com/wiki/Air-2_swoop" TargetMode="External"/><Relationship Id="rId48" Type="http://schemas.openxmlformats.org/officeDocument/2006/relationships/hyperlink" Target="http://starwars.wikia.com/wiki/TX-130" TargetMode="External"/><Relationship Id="rId214" Type="http://schemas.openxmlformats.org/officeDocument/2006/relationships/hyperlink" Target="http://starwars.wikia.com/wiki/Kuat_Drive_Yards" TargetMode="External"/><Relationship Id="rId52" Type="http://schemas.openxmlformats.org/officeDocument/2006/relationships/hyperlink" Target="http://starwars.wikia.com/wiki/V-35" TargetMode="External"/><Relationship Id="rId170" Type="http://schemas.openxmlformats.org/officeDocument/2006/relationships/hyperlink" Target="http://www.wizards.com/default.asp?x=starwars/article/KOTORweben1" TargetMode="External"/><Relationship Id="rId260" Type="http://schemas.openxmlformats.org/officeDocument/2006/relationships/hyperlink" Target="http://www.wizards.com/default.asp?x=starwars/article/dodcampaign" TargetMode="External"/><Relationship Id="rId190" Type="http://schemas.openxmlformats.org/officeDocument/2006/relationships/hyperlink" Target="http://starwars.wikia.com/wiki/Lancet_Aerial_Artillery" TargetMode="External"/><Relationship Id="rId192" Type="http://schemas.openxmlformats.org/officeDocument/2006/relationships/hyperlink" Target="http://starwars.wikia.com/wiki/TIE_Crawler" TargetMode="External"/><Relationship Id="rId246" Type="http://schemas.openxmlformats.org/officeDocument/2006/relationships/hyperlink" Target="http://starwars.wikia.com/wiki/Compact_Assault_Vehicle/wheeled_PX-10" TargetMode="External"/><Relationship Id="rId163" Type="http://schemas.openxmlformats.org/officeDocument/2006/relationships/hyperlink" Target="http://starwars.wikia.com/wiki/Baktoid_Armor_Workshop" TargetMode="External"/><Relationship Id="rId23" Type="http://schemas.openxmlformats.org/officeDocument/2006/relationships/hyperlink" Target="http://starwars.wikia.com/wiki/Infantry_Support_Platform" TargetMode="External"/><Relationship Id="rId136" Type="http://schemas.openxmlformats.org/officeDocument/2006/relationships/hyperlink" Target="http://starwars.wikia.com/wiki/GPE-3300_airspeeder" TargetMode="External"/><Relationship Id="rId228" Type="http://schemas.openxmlformats.org/officeDocument/2006/relationships/hyperlink" Target="http://starwars.wikia.com/wiki/CK-6_swoop" TargetMode="External"/><Relationship Id="rId61" Type="http://schemas.openxmlformats.org/officeDocument/2006/relationships/hyperlink" Target="http://starwars.wikia.com/wiki/Self-Propelled_Heavy_Artillery" TargetMode="External"/><Relationship Id="rId146" Type="http://schemas.openxmlformats.org/officeDocument/2006/relationships/hyperlink" Target="http://starwars.wikia.com/wiki/Rapid_Deployment_Airspeeder" TargetMode="External"/><Relationship Id="rId30" Type="http://schemas.openxmlformats.org/officeDocument/2006/relationships/hyperlink" Target="http://starwars.wikia.com/wiki/Manta_droid_subfighter" TargetMode="External"/><Relationship Id="rId202" Type="http://schemas.openxmlformats.org/officeDocument/2006/relationships/hyperlink" Target="http://starwars.wikia.com/wiki/Gallofree_Yards" TargetMode="External"/><Relationship Id="rId208" Type="http://schemas.openxmlformats.org/officeDocument/2006/relationships/hyperlink" Target="http://starwars.wikia.com/wiki/Santhe/Sienar_Technologies" TargetMode="External"/><Relationship Id="rId230" Type="http://schemas.openxmlformats.org/officeDocument/2006/relationships/hyperlink" Target="http://starwars.wikia.com/wiki/SoroSuub" TargetMode="External"/><Relationship Id="rId29" Type="http://schemas.openxmlformats.org/officeDocument/2006/relationships/hyperlink" Target="http://starwars.wikia.com/wiki/LR1K_sonic_cannon" TargetMode="External"/><Relationship Id="rId184" Type="http://schemas.openxmlformats.org/officeDocument/2006/relationships/hyperlink" Target="http://starwars.wikia.com/wiki/Ultra-Light_Assault_Vehicle" TargetMode="External"/><Relationship Id="rId213" Type="http://schemas.openxmlformats.org/officeDocument/2006/relationships/hyperlink" Target="http://starwars.wikia.com/wiki/Golan_Arms" TargetMode="External"/><Relationship Id="rId171" Type="http://schemas.openxmlformats.org/officeDocument/2006/relationships/hyperlink" Target="http://www.wizards.com/default.asp?x=starwars/article/KOTORweben9" TargetMode="External"/><Relationship Id="rId41" Type="http://schemas.openxmlformats.org/officeDocument/2006/relationships/hyperlink" Target="http://starwars.wikia.com/wiki/Republic_Troop_Transport_(Clone_Wars_era)" TargetMode="External"/><Relationship Id="rId5" Type="http://schemas.openxmlformats.org/officeDocument/2006/relationships/hyperlink" Target="http://starwars.wikia.com/wiki/AT-AHT" TargetMode="External"/><Relationship Id="rId172" Type="http://schemas.openxmlformats.org/officeDocument/2006/relationships/hyperlink" Target="http://www.wizards.com/default.asp?x=starwars/article/iridonian" TargetMode="External"/><Relationship Id="rId266" Type="http://schemas.openxmlformats.org/officeDocument/2006/relationships/hyperlink" Target="http://starwars.wikia.com/wiki/64-Y_Swift_3_repulsor_sled" TargetMode="External"/><Relationship Id="rId130" Type="http://schemas.openxmlformats.org/officeDocument/2006/relationships/hyperlink" Target="http://starwars.wikia.com/wiki/Aratech" TargetMode="External"/><Relationship Id="rId233" Type="http://schemas.openxmlformats.org/officeDocument/2006/relationships/hyperlink" Target="http://starwars.wikia.com/wiki/Corona_Limited_luxury_groundspeeder" TargetMode="External"/><Relationship Id="rId156" Type="http://schemas.openxmlformats.org/officeDocument/2006/relationships/hyperlink" Target="http://starwars.wikia.com/wiki/Aratech_Repulsor_Company" TargetMode="External"/><Relationship Id="rId199" Type="http://schemas.openxmlformats.org/officeDocument/2006/relationships/hyperlink" Target="http://starwars.wikia.com/wiki/Golan_Arms" TargetMode="External"/><Relationship Id="rId222" Type="http://schemas.openxmlformats.org/officeDocument/2006/relationships/hyperlink" Target="http://starwars.wikia.com/wiki/Ubrikkian_Industries" TargetMode="External"/><Relationship Id="rId247" Type="http://schemas.openxmlformats.org/officeDocument/2006/relationships/hyperlink" Target="http://starwars.wikia.com/wiki/Groundcar" TargetMode="External"/><Relationship Id="rId153" Type="http://schemas.openxmlformats.org/officeDocument/2006/relationships/hyperlink" Target="http://starwars.wikia.com/wiki/Talon_I_combat_cloud_car" TargetMode="External"/><Relationship Id="rId77" Type="http://schemas.openxmlformats.org/officeDocument/2006/relationships/hyperlink" Target="http://starwars.wikia.com/wiki/Kuat_Drive_Yards" TargetMode="External"/><Relationship Id="rId63" Type="http://schemas.openxmlformats.org/officeDocument/2006/relationships/hyperlink" Target="http://starwars.wikia.com/wiki/Self-Propelled_Heavy_Artillery" TargetMode="External"/><Relationship Id="rId237" Type="http://schemas.openxmlformats.org/officeDocument/2006/relationships/hyperlink" Target="http://starwars.wikia.com/wiki/DP-2_probe_droid" TargetMode="External"/><Relationship Id="rId105" Type="http://schemas.openxmlformats.org/officeDocument/2006/relationships/hyperlink" Target="http://starwars.wikia.com/wiki/Corporate_Alliance" TargetMode="External"/><Relationship Id="rId127" Type="http://schemas.openxmlformats.org/officeDocument/2006/relationships/hyperlink" Target="http://starwars.wikia.com/wiki/74-M_speeder_bike" TargetMode="External"/><Relationship Id="rId244" Type="http://schemas.openxmlformats.org/officeDocument/2006/relationships/hyperlink" Target="http://starwars.wikia.com/wiki/SRV-1" TargetMode="External"/><Relationship Id="rId158" Type="http://schemas.openxmlformats.org/officeDocument/2006/relationships/hyperlink" Target="http://starwars.wikia.com/wiki/Urban_Bombadier" TargetMode="External"/><Relationship Id="rId42" Type="http://schemas.openxmlformats.org/officeDocument/2006/relationships/hyperlink" Target="http://starwars.wikia.com/wiki/TT-6_landspeeder" TargetMode="External"/><Relationship Id="rId161" Type="http://schemas.openxmlformats.org/officeDocument/2006/relationships/hyperlink" Target="http://starwars.wikia.com/wiki/Variable_Geometry_Self-Propelled_Battle_Droid" TargetMode="External"/><Relationship Id="rId87" Type="http://schemas.openxmlformats.org/officeDocument/2006/relationships/hyperlink" Target="http://starwars.wikia.com/wiki/Mobquet_Swoops_and_Speeders" TargetMode="External"/><Relationship Id="rId6" Type="http://schemas.openxmlformats.org/officeDocument/2006/relationships/hyperlink" Target="http://starwars.wikia.com/wiki/AT-AP" TargetMode="External"/><Relationship Id="rId49" Type="http://schemas.openxmlformats.org/officeDocument/2006/relationships/hyperlink" Target="http://starwars.wikia.com/wiki/TX-130T" TargetMode="External"/><Relationship Id="rId44" Type="http://schemas.openxmlformats.org/officeDocument/2006/relationships/hyperlink" Target="http://starwars.wikia.com/wiki/STAP" TargetMode="External"/><Relationship Id="rId117" Type="http://schemas.openxmlformats.org/officeDocument/2006/relationships/hyperlink" Target="http://starwars.wikia.com/wiki/Techno_Union" TargetMode="External"/><Relationship Id="rId134" Type="http://schemas.openxmlformats.org/officeDocument/2006/relationships/hyperlink" Target="http://starwars.wikia.com/wiki/AV-7_Antivehicle_Cannon" TargetMode="External"/><Relationship Id="rId182" Type="http://schemas.openxmlformats.org/officeDocument/2006/relationships/hyperlink" Target="http://starwars.wikia.com/wiki/MPTL-2a" TargetMode="External"/><Relationship Id="rId226" Type="http://schemas.openxmlformats.org/officeDocument/2006/relationships/hyperlink" Target="http://starwars.wikia.com/wiki/WLO-5_speeder_tank" TargetMode="External"/><Relationship Id="rId112" Type="http://schemas.openxmlformats.org/officeDocument/2006/relationships/hyperlink" Target="http://starwars.wikia.com/wiki/Rothana_Heavy_Engineering" TargetMode="External"/><Relationship Id="rId210" Type="http://schemas.openxmlformats.org/officeDocument/2006/relationships/hyperlink" Target="http://starwars.wikia.com/wiki/Zann_Consortium" TargetMode="External"/><Relationship Id="rId197" Type="http://schemas.openxmlformats.org/officeDocument/2006/relationships/hyperlink" Target="http://starwars.wikia.com/wiki/TaggeCo" TargetMode="External"/><Relationship Id="rId57" Type="http://schemas.openxmlformats.org/officeDocument/2006/relationships/hyperlink" Target="http://starwars.wikia.com/wiki/AAT-1" TargetMode="External"/><Relationship Id="rId259" Type="http://schemas.openxmlformats.org/officeDocument/2006/relationships/hyperlink" Target="http://www.wizards.com/default.asp?x=starwars/article/dodcampaign" TargetMode="External"/><Relationship Id="rId55" Type="http://schemas.openxmlformats.org/officeDocument/2006/relationships/hyperlink" Target="http://starwars.wikia.com/wiki/Zephyr-g_swoop" TargetMode="External"/><Relationship Id="rId215" Type="http://schemas.openxmlformats.org/officeDocument/2006/relationships/hyperlink" Target="http://starwars.wikia.com/wiki/Santhe/Sienar_Technologies" TargetMode="External"/><Relationship Id="rId227" Type="http://schemas.openxmlformats.org/officeDocument/2006/relationships/hyperlink" Target="http://starwars.wikia.com/wiki/Tibanna_gas_platform" TargetMode="External"/><Relationship Id="rId36" Type="http://schemas.openxmlformats.org/officeDocument/2006/relationships/hyperlink" Target="http://starwars.wikia.com/wiki/Multi-Troop_Transport" TargetMode="External"/><Relationship Id="rId125" Type="http://schemas.openxmlformats.org/officeDocument/2006/relationships/hyperlink" Target="http://starwars.wikia.com/wiki/Mobquet_Swoops_and_Speeders" TargetMode="External"/><Relationship Id="rId76" Type="http://schemas.openxmlformats.org/officeDocument/2006/relationships/hyperlink" Target="http://starwars.wikia.com/wiki/Kuat_Drive_Yards" TargetMode="External"/><Relationship Id="rId193" Type="http://schemas.openxmlformats.org/officeDocument/2006/relationships/hyperlink" Target="http://starwars.wikia.com/wiki/Canderous-class_Assault_Tank" TargetMode="External"/><Relationship Id="rId8" Type="http://schemas.openxmlformats.org/officeDocument/2006/relationships/hyperlink" Target="http://starwars.wikia.com/wiki/AT-CT" TargetMode="External"/><Relationship Id="rId67" Type="http://schemas.openxmlformats.org/officeDocument/2006/relationships/hyperlink" Target="http://starwars.wikia.com/wiki/Aratech" TargetMode="External"/><Relationship Id="rId37" Type="http://schemas.openxmlformats.org/officeDocument/2006/relationships/hyperlink" Target="http://starwars.wikia.com/wiki/Oevvaor_jet_catamaran" TargetMode="External"/><Relationship Id="rId110" Type="http://schemas.openxmlformats.org/officeDocument/2006/relationships/hyperlink" Target="http://starwars.wikia.com/wiki/Rothana_Heavy_Engineering" TargetMode="External"/><Relationship Id="rId113" Type="http://schemas.openxmlformats.org/officeDocument/2006/relationships/hyperlink" Target="http://starwars.wikia.com/wiki/Rothana_Heavy_Engineering" TargetMode="External"/><Relationship Id="rId229" Type="http://schemas.openxmlformats.org/officeDocument/2006/relationships/hyperlink" Target="http://starwars.wikia.com/wiki/Bespin_Motors" TargetMode="External"/><Relationship Id="rId263" Type="http://schemas.openxmlformats.org/officeDocument/2006/relationships/hyperlink" Target="http://www.wizards.com/default.asp?x=starwars/article/dodcampaign" TargetMode="External"/><Relationship Id="rId108" Type="http://schemas.openxmlformats.org/officeDocument/2006/relationships/hyperlink" Target="http://starwars.wikia.com/wiki/SoroSuub" TargetMode="External"/><Relationship Id="rId151" Type="http://schemas.openxmlformats.org/officeDocument/2006/relationships/hyperlink" Target="http://starwars.wikia.com/wiki/Swift_Assault_5_Hoverscout" TargetMode="External"/><Relationship Id="rId245" Type="http://schemas.openxmlformats.org/officeDocument/2006/relationships/hyperlink" Target="http://starwars.wikia.com/wiki/48_Roller_wheel_bike" TargetMode="External"/><Relationship Id="rId26" Type="http://schemas.openxmlformats.org/officeDocument/2006/relationships/hyperlink" Target="http://starwars.wikia.com/wiki/Low_Altitude_Assault_Transport/infantry" TargetMode="External"/><Relationship Id="rId143" Type="http://schemas.openxmlformats.org/officeDocument/2006/relationships/hyperlink" Target="http://starwars.wikia.com/wiki/Baktoid_Armor_Workshop" TargetMode="External"/><Relationship Id="rId204" Type="http://schemas.openxmlformats.org/officeDocument/2006/relationships/hyperlink" Target="http://starwars.wikia.com/wiki/Mekuun" TargetMode="External"/><Relationship Id="rId217" Type="http://schemas.openxmlformats.org/officeDocument/2006/relationships/hyperlink" Target="http://starwars.wikia.com/wiki/Veltiss-2_airspeeder" TargetMode="External"/><Relationship Id="rId68" Type="http://schemas.openxmlformats.org/officeDocument/2006/relationships/hyperlink" Target="http://starwars.wikia.com/wiki/Kuat_Drive_Yards" TargetMode="External"/><Relationship Id="rId198" Type="http://schemas.openxmlformats.org/officeDocument/2006/relationships/hyperlink" Target="http://starwars.wikia.com/wiki/Atgar_SpaceDefense_Corporation" TargetMode="External"/><Relationship Id="rId93" Type="http://schemas.openxmlformats.org/officeDocument/2006/relationships/hyperlink" Target="http://starwars.wikia.com/wiki/Rothana_Heavy_Engineering" TargetMode="External"/><Relationship Id="rId162" Type="http://schemas.openxmlformats.org/officeDocument/2006/relationships/hyperlink" Target="http://starwars.wikia.com/wiki/Baktoid_Armor_Workshop" TargetMode="External"/><Relationship Id="rId78" Type="http://schemas.openxmlformats.org/officeDocument/2006/relationships/hyperlink" Target="http://starwars.wikia.com/wiki/Kuat_Drive_Yards" TargetMode="External"/><Relationship Id="rId154" Type="http://schemas.openxmlformats.org/officeDocument/2006/relationships/hyperlink" Target="http://starwars.wikia.com/wiki/Ubrikkian_Transports" TargetMode="External"/><Relationship Id="rId168" Type="http://schemas.openxmlformats.org/officeDocument/2006/relationships/hyperlink" Target="http://www.wizards.com/default.asp?x=starwars/article/Mesop4" TargetMode="External"/><Relationship Id="rId175" Type="http://schemas.openxmlformats.org/officeDocument/2006/relationships/hyperlink" Target="http://starwars.wikia.com/wiki/Talon_I_combat_cloud_car" TargetMode="External"/><Relationship Id="rId21" Type="http://schemas.openxmlformats.org/officeDocument/2006/relationships/hyperlink" Target="http://starwars.wikia.com/wiki/Ground_Armored_Tank" TargetMode="External"/><Relationship Id="rId223" Type="http://schemas.openxmlformats.org/officeDocument/2006/relationships/hyperlink" Target="http://starwars.wikia.com/wiki/74-Z" TargetMode="External"/><Relationship Id="rId64" Type="http://schemas.openxmlformats.org/officeDocument/2006/relationships/hyperlink" Target="http://starwars.wikia.com/wiki/Self-Propelled_Heavy_Artillery" TargetMode="External"/><Relationship Id="rId251" Type="http://schemas.openxmlformats.org/officeDocument/2006/relationships/hyperlink" Target="http://starwars.wikia.com/wiki/Ikas-Adno" TargetMode="External"/><Relationship Id="rId60" Type="http://schemas.openxmlformats.org/officeDocument/2006/relationships/hyperlink" Target="http://starwars.wikia.com/wiki/Bloodfin_(speeder)" TargetMode="External"/><Relationship Id="rId188" Type="http://schemas.openxmlformats.org/officeDocument/2006/relationships/hyperlink" Target="http://starwars.wikia.com/wiki/AT-AA" TargetMode="External"/><Relationship Id="rId25" Type="http://schemas.openxmlformats.org/officeDocument/2006/relationships/hyperlink" Target="http://starwars.wikia.com/wiki/Low_Altitude_Assault_Transport/carrier" TargetMode="External"/><Relationship Id="rId122" Type="http://schemas.openxmlformats.org/officeDocument/2006/relationships/hyperlink" Target="http://starwars.wikia.com/wiki/Kuat_Drive_Yards" TargetMode="External"/><Relationship Id="rId116" Type="http://schemas.openxmlformats.org/officeDocument/2006/relationships/hyperlink" Target="http://starwars.wikia.com/wiki/Baktoid_Armor_Workshop" TargetMode="External"/><Relationship Id="rId183" Type="http://schemas.openxmlformats.org/officeDocument/2006/relationships/hyperlink" Target="http://starwars.wikia.com/wiki/HTT-26_heavy_troop_transport" TargetMode="External"/><Relationship Id="rId96" Type="http://schemas.openxmlformats.org/officeDocument/2006/relationships/hyperlink" Target="http://starwars.wikia.com/wiki/Ubrikkian_Repulsorlift_Manufacturing" TargetMode="External"/><Relationship Id="rId189" Type="http://schemas.openxmlformats.org/officeDocument/2006/relationships/hyperlink" Target="http://starwars.wikia.com/wiki/AT-PT" TargetMode="External"/><Relationship Id="rId10" Type="http://schemas.openxmlformats.org/officeDocument/2006/relationships/hyperlink" Target="http://starwars.wikia.com/wiki/AT-RCT" TargetMode="External"/><Relationship Id="rId50" Type="http://schemas.openxmlformats.org/officeDocument/2006/relationships/hyperlink" Target="http://starwars.wikia.com/wiki/Urban_Navigator" TargetMode="External"/><Relationship Id="rId118" Type="http://schemas.openxmlformats.org/officeDocument/2006/relationships/hyperlink" Target="http://starwars.wikia.com/wiki/Z-Gomot_Ternbuell_Guppat_Corp." TargetMode="External"/><Relationship Id="rId180" Type="http://schemas.openxmlformats.org/officeDocument/2006/relationships/hyperlink" Target="http://starwars.wikia.com/wiki/FPC_6.7_Anti-Aircraft_Battery" TargetMode="External"/><Relationship Id="rId231" Type="http://schemas.openxmlformats.org/officeDocument/2006/relationships/hyperlink" Target="http://starwars.wikia.com/wiki/Ubrikkian_Transports" TargetMode="External"/><Relationship Id="rId160" Type="http://schemas.openxmlformats.org/officeDocument/2006/relationships/hyperlink" Target="http://starwars.wikia.com/wiki/Variable_Geometry_Self-Propelled_Battle_Droid" TargetMode="External"/><Relationship Id="rId232" Type="http://schemas.openxmlformats.org/officeDocument/2006/relationships/hyperlink" Target="http://starwars.wikia.com/wiki/T8_loading_vehicle" TargetMode="External"/><Relationship Id="rId240" Type="http://schemas.openxmlformats.org/officeDocument/2006/relationships/hyperlink" Target="http://starwars.wikia.com/wiki/The_Unknown_Regions" TargetMode="External"/><Relationship Id="rId28" Type="http://schemas.openxmlformats.org/officeDocument/2006/relationships/hyperlink" Target="http://starwars.wikia.com/wiki/Swoop_racer" TargetMode="External"/><Relationship Id="rId82" Type="http://schemas.openxmlformats.org/officeDocument/2006/relationships/hyperlink" Target="http://starwars.wikia.com/wiki/Rothana_Heavy_Engineering" TargetMode="External"/><Relationship Id="rId124" Type="http://schemas.openxmlformats.org/officeDocument/2006/relationships/hyperlink" Target="http://starwars.wikia.com/wiki/SoroSuub" TargetMode="External"/><Relationship Id="rId268" Type="http://schemas.openxmlformats.org/officeDocument/2006/relationships/comments" Target="../comments8.xml"/><Relationship Id="rId69" Type="http://schemas.openxmlformats.org/officeDocument/2006/relationships/hyperlink" Target="http://starwars.wikia.com/wiki/Trast_Heavy_Transports" TargetMode="External"/><Relationship Id="rId148" Type="http://schemas.openxmlformats.org/officeDocument/2006/relationships/hyperlink" Target="http://starwars.wikia.com/wiki/Sandcrawler" TargetMode="External"/><Relationship Id="rId147" Type="http://schemas.openxmlformats.org/officeDocument/2006/relationships/hyperlink" Target="http://starwars.wikia.com/wiki/Repulsor_sled" TargetMode="External"/><Relationship Id="rId159" Type="http://schemas.openxmlformats.org/officeDocument/2006/relationships/hyperlink" Target="http://starwars.wikia.com/wiki/Desler_Gizh_Outworld_Mobility_Corporation" TargetMode="External"/><Relationship Id="rId20" Type="http://schemas.openxmlformats.org/officeDocument/2006/relationships/hyperlink" Target="http://starwars.wikia.com/wiki/Flare-S_Swoop" TargetMode="External"/><Relationship Id="rId140" Type="http://schemas.openxmlformats.org/officeDocument/2006/relationships/hyperlink" Target="http://starwars.wikia.com/wiki/CS-1_cargo_sled" TargetMode="External"/><Relationship Id="rId72" Type="http://schemas.openxmlformats.org/officeDocument/2006/relationships/hyperlink" Target="http://starwars.wikia.com/wiki/Lhosan_Industries" TargetMode="External"/><Relationship Id="rId35" Type="http://schemas.openxmlformats.org/officeDocument/2006/relationships/hyperlink" Target="http://starwars.wikia.com/wiki/T-47_airspeeder" TargetMode="External"/><Relationship Id="rId80" Type="http://schemas.openxmlformats.org/officeDocument/2006/relationships/hyperlink" Target="http://starwars.wikia.com/wiki/Kuat_Drive_Yards" TargetMode="External"/><Relationship Id="rId31" Type="http://schemas.openxmlformats.org/officeDocument/2006/relationships/hyperlink" Target="http://starwars.wikia.com/wiki/Medlifter_transport" TargetMode="External"/><Relationship Id="rId62" Type="http://schemas.openxmlformats.org/officeDocument/2006/relationships/hyperlink" Target="http://starwars.wikia.com/wiki/Self-Propelled_Heavy_Artillery" TargetMode="External"/><Relationship Id="rId206" Type="http://schemas.openxmlformats.org/officeDocument/2006/relationships/hyperlink" Target="http://starwars.wikia.com/wiki/Rothana_Heavy_Engineering" TargetMode="External"/><Relationship Id="rId56" Type="http://schemas.openxmlformats.org/officeDocument/2006/relationships/hyperlink" Target="http://starwars.wikia.com/wiki/A-A5_speeder_truck" TargetMode="External"/><Relationship Id="rId132" Type="http://schemas.openxmlformats.org/officeDocument/2006/relationships/hyperlink" Target="http://starwars.wikia.com/wiki/Aratech" TargetMode="External"/><Relationship Id="rId253" Type="http://schemas.openxmlformats.org/officeDocument/2006/relationships/hyperlink" Target="http://starwars.wikia.com/wiki/Duwani_Mechanical_Products" TargetMode="External"/><Relationship Id="rId32" Type="http://schemas.openxmlformats.org/officeDocument/2006/relationships/hyperlink" Target="http://starwars.wikia.com/wiki/Mobile_Command_Base" TargetMode="External"/><Relationship Id="rId13" Type="http://schemas.openxmlformats.org/officeDocument/2006/relationships/hyperlink" Target="http://starwars.wikia.com/wiki/AT-ST" TargetMode="External"/><Relationship Id="rId191" Type="http://schemas.openxmlformats.org/officeDocument/2006/relationships/hyperlink" Target="http://starwars.wikia.com/wiki/TIE_ap-1" TargetMode="External"/><Relationship Id="rId219" Type="http://schemas.openxmlformats.org/officeDocument/2006/relationships/hyperlink" Target="http://starwars.wikia.com/wiki/Model_67_Shrieker_speeder_bike" TargetMode="External"/><Relationship Id="rId258" Type="http://schemas.openxmlformats.org/officeDocument/2006/relationships/hyperlink" Target="http://www.wizards.com/default.asp?x=starwars/article/dodcampaign" TargetMode="External"/><Relationship Id="rId54" Type="http://schemas.openxmlformats.org/officeDocument/2006/relationships/hyperlink" Target="http://starwars.wikia.com/wiki/Zephyr-g_swoop" TargetMode="External"/><Relationship Id="rId101" Type="http://schemas.openxmlformats.org/officeDocument/2006/relationships/hyperlink" Target="http://starwars.wikia.com/wiki/Appazanna_Engineering_Works" TargetMode="External"/><Relationship Id="rId256" Type="http://schemas.openxmlformats.org/officeDocument/2006/relationships/hyperlink" Target="http://www.wizards.com/default.asp?x=starwars/article/dodcampaign" TargetMode="External"/><Relationship Id="rId248" Type="http://schemas.openxmlformats.org/officeDocument/2006/relationships/hyperlink" Target="http://starwars.wikia.com/wiki/Land_crawler" TargetMode="External"/><Relationship Id="rId155" Type="http://schemas.openxmlformats.org/officeDocument/2006/relationships/hyperlink" Target="http://starwars.wikia.com/wiki/Ubrikkian_Transports" TargetMode="External"/><Relationship Id="rId203" Type="http://schemas.openxmlformats.org/officeDocument/2006/relationships/hyperlink" Target="http://starwars.wikia.com/wiki/Sienar_Fleet_Systems" TargetMode="External"/><Relationship Id="rId235" Type="http://schemas.openxmlformats.org/officeDocument/2006/relationships/hyperlink" Target="http://starwars.wikia.com/wiki/SoroSuub_Corporation" TargetMode="External"/><Relationship Id="rId239" Type="http://schemas.openxmlformats.org/officeDocument/2006/relationships/hyperlink" Target="http://starwars.wikia.com/wiki/The_Unknown_Regions" TargetMode="External"/><Relationship Id="rId166" Type="http://schemas.openxmlformats.org/officeDocument/2006/relationships/hyperlink" Target="http://starwars.wikia.com/wiki/Galactic_Power_Engineering" TargetMode="External"/><Relationship Id="rId53" Type="http://schemas.openxmlformats.org/officeDocument/2006/relationships/hyperlink" Target="http://starwars.wikia.com/wiki/X-34_landspeeder" TargetMode="External"/><Relationship Id="rId84" Type="http://schemas.openxmlformats.org/officeDocument/2006/relationships/hyperlink" Target="http://starwars.wikia.com/wiki/Basiliskan" TargetMode="External"/><Relationship Id="rId186" Type="http://schemas.openxmlformats.org/officeDocument/2006/relationships/hyperlink" Target="http://starwars.wikia.com/wiki/T2-B_Repulsor_Tank" TargetMode="External"/><Relationship Id="rId216" Type="http://schemas.openxmlformats.org/officeDocument/2006/relationships/hyperlink" Target="http://starwars.wikia.com/wiki/Yutrane-Trackata" TargetMode="External"/><Relationship Id="rId83" Type="http://schemas.openxmlformats.org/officeDocument/2006/relationships/hyperlink" Target="http://starwars.wikia.com/wiki/Rothana_Heavy_Engineering" TargetMode="External"/><Relationship Id="rId173" Type="http://schemas.openxmlformats.org/officeDocument/2006/relationships/hyperlink" Target="http://starwars.wikia.com/wiki/Bantha-II_cargo_skiff" TargetMode="External"/><Relationship Id="rId252" Type="http://schemas.openxmlformats.org/officeDocument/2006/relationships/hyperlink" Target="http://starwars.wikia.com/wiki/Loronar_Corporation" TargetMode="External"/><Relationship Id="rId243" Type="http://schemas.openxmlformats.org/officeDocument/2006/relationships/hyperlink" Target="http://starwars.wikia.com/wiki/Nightfalcon_Speeder_Bike" TargetMode="External"/><Relationship Id="rId220" Type="http://schemas.openxmlformats.org/officeDocument/2006/relationships/hyperlink" Target="http://starwars.wikia.com/wiki/Kybuck_speeder_bike" TargetMode="External"/><Relationship Id="rId22" Type="http://schemas.openxmlformats.org/officeDocument/2006/relationships/hyperlink" Target="http://starwars.wikia.com/wiki/IG-227" TargetMode="External"/><Relationship Id="rId207" Type="http://schemas.openxmlformats.org/officeDocument/2006/relationships/hyperlink" Target="http://starwars.wikia.com/wiki/Sienar_Fleet_Systems" TargetMode="External"/><Relationship Id="rId95" Type="http://schemas.openxmlformats.org/officeDocument/2006/relationships/hyperlink" Target="http://starwars.wikia.com/wiki/Haor_Chall_Engineering" TargetMode="External"/><Relationship Id="rId264" Type="http://schemas.openxmlformats.org/officeDocument/2006/relationships/hyperlink" Target="http://starwars.wikia.com/wiki/Aratech" TargetMode="External"/><Relationship Id="rId39" Type="http://schemas.openxmlformats.org/officeDocument/2006/relationships/hyperlink" Target="http://starwars.wikia.com/wiki/Raddaugh_Gnasp_fluttercraft" TargetMode="External"/><Relationship Id="rId201" Type="http://schemas.openxmlformats.org/officeDocument/2006/relationships/hyperlink" Target="http://starwars.wikia.com/wiki/Loratus_Manufacturing" TargetMode="External"/><Relationship Id="rId43" Type="http://schemas.openxmlformats.org/officeDocument/2006/relationships/hyperlink" Target="http://starwars.wikia.com/wiki/X-34_landspeeder" TargetMode="External"/><Relationship Id="rId179" Type="http://schemas.openxmlformats.org/officeDocument/2006/relationships/hyperlink" Target="http://starwars.wikia.com/wiki/DF.9_Anti-Infantry_Battery" TargetMode="External"/><Relationship Id="rId209" Type="http://schemas.openxmlformats.org/officeDocument/2006/relationships/hyperlink" Target="http://starwars.wikia.com/wiki/MandalTech" TargetMode="External"/><Relationship Id="rId104" Type="http://schemas.openxmlformats.org/officeDocument/2006/relationships/hyperlink" Target="http://starwars.wikia.com/wiki/Appazanna_Engineering_Works" TargetMode="External"/><Relationship Id="rId165" Type="http://schemas.openxmlformats.org/officeDocument/2006/relationships/hyperlink" Target="http://starwars.wikia.com/wiki/Uulshos_Manufacturing" TargetMode="External"/><Relationship Id="rId187" Type="http://schemas.openxmlformats.org/officeDocument/2006/relationships/hyperlink" Target="http://starwars.wikia.com/wiki/T4-B_Heavy_Tank" TargetMode="External"/><Relationship Id="rId211" Type="http://schemas.openxmlformats.org/officeDocument/2006/relationships/hyperlink" Target="http://starwars.wikia.com/wiki/Ubrikkian_Industries" TargetMode="External"/><Relationship Id="rId90" Type="http://schemas.openxmlformats.org/officeDocument/2006/relationships/hyperlink" Target="http://starwars.wikia.com/wiki/Haor_Chall_Engineering" TargetMode="External"/><Relationship Id="rId262" Type="http://schemas.openxmlformats.org/officeDocument/2006/relationships/hyperlink" Target="http://www.wizards.com/default.asp?x=starwars/article/dodcampaign" TargetMode="External"/><Relationship Id="rId85" Type="http://schemas.openxmlformats.org/officeDocument/2006/relationships/hyperlink" Target="http://starwars.wikia.com/wiki/Daystar_Craft" TargetMode="External"/><Relationship Id="rId9" Type="http://schemas.openxmlformats.org/officeDocument/2006/relationships/hyperlink" Target="http://starwars.wikia.com/wiki/AT-KT" TargetMode="External"/><Relationship Id="rId18" Type="http://schemas.openxmlformats.org/officeDocument/2006/relationships/hyperlink" Target="http://starwars.wikia.com/wiki/DC0052_speeder" TargetMode="External"/><Relationship Id="rId27" Type="http://schemas.openxmlformats.org/officeDocument/2006/relationships/hyperlink" Target="http://starwars.wikia.com/wiki/AeroChaser_speeder_bike" TargetMode="External"/><Relationship Id="rId99" Type="http://schemas.openxmlformats.org/officeDocument/2006/relationships/hyperlink" Target="http://starwars.wikia.com/wiki/Mobquet_Swoops_and_Speeders" TargetMode="External"/><Relationship Id="rId14" Type="http://schemas.openxmlformats.org/officeDocument/2006/relationships/hyperlink" Target="http://starwars.wikia.com/wiki/AT-TE" TargetMode="External"/><Relationship Id="rId103" Type="http://schemas.openxmlformats.org/officeDocument/2006/relationships/hyperlink" Target="http://starwars.wikia.com/wiki/Baktoid_Armor_Workshop" TargetMode="External"/><Relationship Id="rId92" Type="http://schemas.openxmlformats.org/officeDocument/2006/relationships/hyperlink" Target="http://starwars.wikia.com/wiki/Rothana_Heavy_Engineering" TargetMode="External"/><Relationship Id="rId45" Type="http://schemas.openxmlformats.org/officeDocument/2006/relationships/hyperlink" Target="http://starwars.wikia.com/wiki/Trade_Federation_troop_carrier" TargetMode="External"/><Relationship Id="rId58" Type="http://schemas.openxmlformats.org/officeDocument/2006/relationships/hyperlink" Target="http://starwars.wikia.com/wiki/Tsmeu-6_personal_wheel_bike" TargetMode="External"/><Relationship Id="rId73" Type="http://schemas.openxmlformats.org/officeDocument/2006/relationships/hyperlink" Target="http://starwars.wikia.com/wiki/Kuat_Drive_Yards" TargetMode="External"/><Relationship Id="rId150" Type="http://schemas.openxmlformats.org/officeDocument/2006/relationships/hyperlink" Target="http://starwars.wikia.com/wiki/Bespin_Motors" TargetMode="External"/><Relationship Id="rId145" Type="http://schemas.openxmlformats.org/officeDocument/2006/relationships/hyperlink" Target="http://starwars.wikia.com/wiki/Mobquet_Swoops_and_Speeders" TargetMode="External"/><Relationship Id="rId234" Type="http://schemas.openxmlformats.org/officeDocument/2006/relationships/hyperlink" Target="http://starwars.wikia.com/wiki/JG-8_luxury_landspeeder" TargetMode="External"/><Relationship Id="rId149" Type="http://schemas.openxmlformats.org/officeDocument/2006/relationships/hyperlink" Target="http://starwars.wikia.com/wiki/Storm_IV_Cloud_Car" TargetMode="External"/><Relationship Id="rId129" Type="http://schemas.openxmlformats.org/officeDocument/2006/relationships/hyperlink" Target="http://starwars.wikia.com/wiki/Aratech" TargetMode="External"/><Relationship Id="rId19" Type="http://schemas.openxmlformats.org/officeDocument/2006/relationships/hyperlink" Target="http://starwars.wikia.com/wiki/Flare-S_Swoop" TargetMode="External"/><Relationship Id="rId120" Type="http://schemas.openxmlformats.org/officeDocument/2006/relationships/hyperlink" Target="http://starwars.wikia.com/wiki/Rothana_Heavy_Engineering" TargetMode="External"/><Relationship Id="rId126" Type="http://schemas.openxmlformats.org/officeDocument/2006/relationships/hyperlink" Target="http://starwars.wikia.com/wiki/Mobquet_Swoops_and_Speeders" TargetMode="External"/><Relationship Id="rId109" Type="http://schemas.openxmlformats.org/officeDocument/2006/relationships/hyperlink" Target="http://starwars.wikia.com/wiki/SoroSuub" TargetMode="External"/><Relationship Id="rId46" Type="http://schemas.openxmlformats.org/officeDocument/2006/relationships/hyperlink" Target="http://starwars.wikia.com/wiki/Tri-Droid" TargetMode="External"/><Relationship Id="rId86" Type="http://schemas.openxmlformats.org/officeDocument/2006/relationships/hyperlink" Target="http://starwars.wikia.com/wiki/Mobquet_Swoops_and_Speeders" TargetMode="External"/><Relationship Id="rId59" Type="http://schemas.openxmlformats.org/officeDocument/2006/relationships/hyperlink" Target="http://starwars.wikia.com/wiki/Persuader-class_Droid_Enforcer" TargetMode="External"/><Relationship Id="rId51" Type="http://schemas.openxmlformats.org/officeDocument/2006/relationships/hyperlink" Target="http://starwars.wikia.com/wiki/UT-AT" TargetMode="External"/><Relationship Id="rId66" Type="http://schemas.openxmlformats.org/officeDocument/2006/relationships/hyperlink" Target="http://starwars.wikia.com/wiki/Twin-228_airspeeder" TargetMode="External"/><Relationship Id="rId81" Type="http://schemas.openxmlformats.org/officeDocument/2006/relationships/hyperlink" Target="http://starwars.wikia.com/wiki/Rothana_Heavy_Engineering" TargetMode="External"/><Relationship Id="rId34" Type="http://schemas.openxmlformats.org/officeDocument/2006/relationships/hyperlink" Target="http://starwars.wikia.com/wiki/R-2000_Raptor_speeder_bike" TargetMode="External"/><Relationship Id="rId135" Type="http://schemas.openxmlformats.org/officeDocument/2006/relationships/hyperlink" Target="http://starwars.wikia.com/wiki/Light_Assault_Vehicle/repulsorlift_QH-7_Chariot" TargetMode="External"/><Relationship Id="rId40" Type="http://schemas.openxmlformats.org/officeDocument/2006/relationships/hyperlink" Target="http://starwars.wikia.com/wiki/PL-90_luxury_speeder" TargetMode="External"/><Relationship Id="rId200" Type="http://schemas.openxmlformats.org/officeDocument/2006/relationships/hyperlink" Target="http://starwars.wikia.com/wiki/Kuat_Drive_Yards" TargetMode="External"/><Relationship Id="rId212" Type="http://schemas.openxmlformats.org/officeDocument/2006/relationships/hyperlink" Target="http://starwars.wikia.com/wiki/Ubrikkian_Industries" TargetMode="External"/><Relationship Id="rId224" Type="http://schemas.openxmlformats.org/officeDocument/2006/relationships/hyperlink" Target="http://starwars.wikia.com/wiki/Aratech" TargetMode="External"/><Relationship Id="rId139" Type="http://schemas.openxmlformats.org/officeDocument/2006/relationships/hyperlink" Target="http://starwars.wikia.com/wiki/Laser-borer" TargetMode="External"/><Relationship Id="rId238" Type="http://schemas.openxmlformats.org/officeDocument/2006/relationships/hyperlink" Target="http://starwars.wikia.com/wiki/The_Unknown_Regions" TargetMode="External"/><Relationship Id="rId241" Type="http://schemas.openxmlformats.org/officeDocument/2006/relationships/hyperlink" Target="http://starwars.wikia.com/wiki/The_Unknown_Regions" TargetMode="External"/><Relationship Id="rId218" Type="http://schemas.openxmlformats.org/officeDocument/2006/relationships/hyperlink" Target="http://starwars.wikia.com/wiki/Quickfire_speeder_bike" TargetMode="External"/><Relationship Id="rId249" Type="http://schemas.openxmlformats.org/officeDocument/2006/relationships/hyperlink" Target="http://starwars.wikia.com/wiki/Gallis-Tech" TargetMode="External"/><Relationship Id="rId250" Type="http://schemas.openxmlformats.org/officeDocument/2006/relationships/hyperlink" Target="http://starwars.wikia.com/wiki/Nen-Carvon" TargetMode="External"/><Relationship Id="rId254" Type="http://schemas.openxmlformats.org/officeDocument/2006/relationships/hyperlink" Target="http://starwars.wikia.com/wiki/Hyrotii_Corporation" TargetMode="External"/><Relationship Id="rId65" Type="http://schemas.openxmlformats.org/officeDocument/2006/relationships/hyperlink" Target="http://starwars.wikia.com/wiki/Self-Propelled_Heavy_Artillery" TargetMode="External"/><Relationship Id="rId141" Type="http://schemas.openxmlformats.org/officeDocument/2006/relationships/hyperlink" Target="http://starwars.wikia.com/wiki/Mobquet_Swoops_and_Speeders" TargetMode="External"/><Relationship Id="rId174" Type="http://schemas.openxmlformats.org/officeDocument/2006/relationships/hyperlink" Target="http://starwars.wikia.com/wiki/Storm_IV_Twin-Pod_Cloud_Car" TargetMode="External"/><Relationship Id="rId12" Type="http://schemas.openxmlformats.org/officeDocument/2006/relationships/hyperlink" Target="http://starwars.wikia.com/wiki/AT-RT" TargetMode="External"/><Relationship Id="rId164" Type="http://schemas.openxmlformats.org/officeDocument/2006/relationships/hyperlink" Target="http://starwars.wikia.com/wiki/Taim_%26_Bak" TargetMode="External"/><Relationship Id="rId255" Type="http://schemas.openxmlformats.org/officeDocument/2006/relationships/hyperlink" Target="http://www.wizards.com/default.asp?x=starwars/article/dodcampaign" TargetMode="External"/><Relationship Id="rId137" Type="http://schemas.openxmlformats.org/officeDocument/2006/relationships/hyperlink" Target="http://starwars.wikia.com/wiki/HSP-10_pursuit_airspeeder" TargetMode="External"/><Relationship Id="rId3" Type="http://schemas.openxmlformats.org/officeDocument/2006/relationships/hyperlink" Target="http://starwars.wikia.com/wiki/Armored_groundcar" TargetMode="External"/><Relationship Id="rId196" Type="http://schemas.openxmlformats.org/officeDocument/2006/relationships/hyperlink" Target="http://starwars.wikia.com/wiki/Bespin_Motors" TargetMode="External"/><Relationship Id="rId123" Type="http://schemas.openxmlformats.org/officeDocument/2006/relationships/hyperlink" Target="http://starwars.wikia.com/wiki/SoroSuub" TargetMode="External"/><Relationship Id="rId100" Type="http://schemas.openxmlformats.org/officeDocument/2006/relationships/hyperlink" Target="http://starwars.wikia.com/wiki/Incom" TargetMode="External"/><Relationship Id="rId11" Type="http://schemas.openxmlformats.org/officeDocument/2006/relationships/hyperlink" Target="http://starwars.wikia.com/wiki/AT-RT" TargetMode="External"/><Relationship Id="rId115" Type="http://schemas.openxmlformats.org/officeDocument/2006/relationships/hyperlink" Target="http://starwars.wikia.com/wiki/Baktoid_Armor_Workshop" TargetMode="External"/><Relationship Id="rId16" Type="http://schemas.openxmlformats.org/officeDocument/2006/relationships/hyperlink" Target="http://starwars.wikia.com/wiki/Barc_speeder" TargetMode="External"/><Relationship Id="rId33" Type="http://schemas.openxmlformats.org/officeDocument/2006/relationships/hyperlink" Target="http://starwars.wikia.com/wiki/Nebulon-Q" TargetMode="External"/><Relationship Id="rId91" Type="http://schemas.openxmlformats.org/officeDocument/2006/relationships/hyperlink" Target="http://starwars.wikia.com/wiki/Kelliak_Arms_and_Armor_Company" TargetMode="External"/><Relationship Id="rId131" Type="http://schemas.openxmlformats.org/officeDocument/2006/relationships/hyperlink" Target="http://starwars.wikia.com/wiki/Aratech" TargetMode="External"/><Relationship Id="rId167" Type="http://schemas.openxmlformats.org/officeDocument/2006/relationships/hyperlink" Target="http://starwars.wikia.com/wiki/Rothana_Heavy_Engineering" TargetMode="External"/><Relationship Id="rId15" Type="http://schemas.openxmlformats.org/officeDocument/2006/relationships/hyperlink" Target="http://starwars.wikia.com/wiki/AT-XT" TargetMode="External"/><Relationship Id="rId236" Type="http://schemas.openxmlformats.org/officeDocument/2006/relationships/hyperlink" Target="http://starwars.wikia.com/wiki/Mobquet" TargetMode="External"/><Relationship Id="rId265" Type="http://schemas.openxmlformats.org/officeDocument/2006/relationships/hyperlink" Target="http://www.wizards.com/default.asp?x=starwars/article/dodcampaign" TargetMode="External"/><Relationship Id="rId242" Type="http://schemas.openxmlformats.org/officeDocument/2006/relationships/hyperlink" Target="http://starwars.wikia.com/wiki/SkyBlind_reconnaissance_ship" TargetMode="External"/></Relationships>
</file>

<file path=xl/worksheets/_rels/sheet16.xml.rels><?xml version="1.0" encoding="UTF-8" standalone="yes"?>
<Relationships xmlns="http://schemas.openxmlformats.org/package/2006/relationships"><Relationship Id="rId593" Type="http://schemas.openxmlformats.org/officeDocument/2006/relationships/hyperlink" Target="http://starwars.wikia.com/wiki/Imperial_II-class_frigate" TargetMode="External"/><Relationship Id="rId133" Type="http://schemas.openxmlformats.org/officeDocument/2006/relationships/hyperlink" Target="http://starwars.wikia.com/wiki/Corellian_Engineering_Corporation" TargetMode="External"/><Relationship Id="rId121" Type="http://schemas.openxmlformats.org/officeDocument/2006/relationships/hyperlink" Target="http://starwars.wikia.com/wiki/Hoersch-Kessel_Drive,_Inc." TargetMode="External"/><Relationship Id="rId178" Type="http://schemas.openxmlformats.org/officeDocument/2006/relationships/hyperlink" Target="http://starwars.wikia.com/wiki/Eleaor_Propulsion" TargetMode="External"/><Relationship Id="rId452" Type="http://schemas.openxmlformats.org/officeDocument/2006/relationships/hyperlink" Target="http://starwars.wikia.com/wiki/Indomitable_(Alliance)" TargetMode="External"/><Relationship Id="rId475" Type="http://schemas.openxmlformats.org/officeDocument/2006/relationships/hyperlink" Target="http://starwars.wikia.com/wiki/Grinning_Liar" TargetMode="External"/><Relationship Id="rId491" Type="http://schemas.openxmlformats.org/officeDocument/2006/relationships/hyperlink" Target="http://starwars.wikia.com/wiki/Eta-2" TargetMode="External"/><Relationship Id="rId492" Type="http://schemas.openxmlformats.org/officeDocument/2006/relationships/hyperlink" Target="http://starwars.wikia.com/wiki/Eta-2" TargetMode="External"/><Relationship Id="rId7" Type="http://schemas.openxmlformats.org/officeDocument/2006/relationships/hyperlink" Target="http://starwars.wikia.com/wiki/Incom" TargetMode="External"/><Relationship Id="rId74" Type="http://schemas.openxmlformats.org/officeDocument/2006/relationships/hyperlink" Target="http://starwars.wikia.com/wiki/Kuat_Drive_Yards" TargetMode="External"/><Relationship Id="rId102" Type="http://schemas.openxmlformats.org/officeDocument/2006/relationships/hyperlink" Target="http://starwars.wikia.com/wiki/Sienar_Fleet_Systems" TargetMode="External"/><Relationship Id="rId169" Type="http://schemas.openxmlformats.org/officeDocument/2006/relationships/hyperlink" Target="http://starwars.wikia.com/wiki/Mon_Calamari_Shipyards" TargetMode="External"/><Relationship Id="rId278" Type="http://schemas.openxmlformats.org/officeDocument/2006/relationships/hyperlink" Target="http://starwars.wikia.com/wiki/XQ2_Platform" TargetMode="External"/><Relationship Id="rId106" Type="http://schemas.openxmlformats.org/officeDocument/2006/relationships/hyperlink" Target="http://starwars.wikia.com/wiki/Kaloth" TargetMode="External"/><Relationship Id="rId626" Type="http://schemas.openxmlformats.org/officeDocument/2006/relationships/hyperlink" Target="http://starwars.wikia.com/wiki/Xizor_Transport_Systems" TargetMode="External"/><Relationship Id="rId119" Type="http://schemas.openxmlformats.org/officeDocument/2006/relationships/hyperlink" Target="http://starwars.wikia.com/wiki/Kuat_Drive_Yards" TargetMode="External"/><Relationship Id="rId404" Type="http://schemas.openxmlformats.org/officeDocument/2006/relationships/hyperlink" Target="http://starwars.wikia.com/wiki/Neutralizer-class_bomber" TargetMode="External"/><Relationship Id="rId321" Type="http://schemas.openxmlformats.org/officeDocument/2006/relationships/hyperlink" Target="http://starwars.wikia.com/wiki/Victory_I-class_Star_Destroyer" TargetMode="External"/><Relationship Id="rId563" Type="http://schemas.openxmlformats.org/officeDocument/2006/relationships/hyperlink" Target="http://starwars.wikia.com/wiki/Acclamator_II" TargetMode="External"/><Relationship Id="rId661" Type="http://schemas.openxmlformats.org/officeDocument/2006/relationships/hyperlink" Target="http://starwars.wikia.com/wiki/Corellian_Engineering_Corporation" TargetMode="External"/><Relationship Id="rId181" Type="http://schemas.openxmlformats.org/officeDocument/2006/relationships/hyperlink" Target="http://starwars.wikia.com/wiki/Loronar_Corporation" TargetMode="External"/><Relationship Id="rId221" Type="http://schemas.openxmlformats.org/officeDocument/2006/relationships/hyperlink" Target="http://starwars.wikia.com/wiki/Corellian_Engineering_Corporation" TargetMode="External"/><Relationship Id="rId17" Type="http://schemas.openxmlformats.org/officeDocument/2006/relationships/hyperlink" Target="http://starwars.wikia.com/wiki/Feethan_Ottraw_Scalable_Assemblies" TargetMode="External"/><Relationship Id="rId225" Type="http://schemas.openxmlformats.org/officeDocument/2006/relationships/hyperlink" Target="http://starwars.wikia.com/wiki/Koensayr_Manufacturing" TargetMode="External"/><Relationship Id="rId317" Type="http://schemas.openxmlformats.org/officeDocument/2006/relationships/hyperlink" Target="http://starwars.wikia.com/wiki/Y164_Slave_Transport" TargetMode="External"/><Relationship Id="rId107" Type="http://schemas.openxmlformats.org/officeDocument/2006/relationships/hyperlink" Target="http://starwars.wikia.com/wiki/Republic_Sienar_Systems" TargetMode="External"/><Relationship Id="rId71" Type="http://schemas.openxmlformats.org/officeDocument/2006/relationships/hyperlink" Target="http://starwars.wikia.com/wiki/Corellian_Engineering_Corporation" TargetMode="External"/><Relationship Id="rId142" Type="http://schemas.openxmlformats.org/officeDocument/2006/relationships/hyperlink" Target="http://starwars.wikia.com/wiki/Cygnus_Spaceworks" TargetMode="External"/><Relationship Id="rId275" Type="http://schemas.openxmlformats.org/officeDocument/2006/relationships/hyperlink" Target="http://starwars.wikia.com/wiki/Banshee_(Okeefe)" TargetMode="External"/><Relationship Id="rId393" Type="http://schemas.openxmlformats.org/officeDocument/2006/relationships/hyperlink" Target="http://starwars.wikia.com/wiki/Porax-38" TargetMode="External"/><Relationship Id="rId4" Type="http://schemas.openxmlformats.org/officeDocument/2006/relationships/hyperlink" Target="http://starwars.wikia.com/wiki/Rothana_Heavy_Engineering" TargetMode="External"/><Relationship Id="rId445" Type="http://schemas.openxmlformats.org/officeDocument/2006/relationships/hyperlink" Target="http://starwars.wikia.com/wiki/J-type_star_skiff" TargetMode="External"/><Relationship Id="rId185" Type="http://schemas.openxmlformats.org/officeDocument/2006/relationships/hyperlink" Target="http://starwars.wikia.com/wiki/Incom" TargetMode="External"/><Relationship Id="rId619" Type="http://schemas.openxmlformats.org/officeDocument/2006/relationships/hyperlink" Target="http://starwars.wikia.com/wiki/Corellian_Engineering_Corporation" TargetMode="External"/><Relationship Id="rId195" Type="http://schemas.openxmlformats.org/officeDocument/2006/relationships/hyperlink" Target="http://starwars.wikia.com/wiki/Sienar_Fleet_Systems" TargetMode="External"/><Relationship Id="rId608" Type="http://schemas.openxmlformats.org/officeDocument/2006/relationships/hyperlink" Target="http://starwars.wikia.com/wiki/Supa_Fighter" TargetMode="External"/><Relationship Id="rId88" Type="http://schemas.openxmlformats.org/officeDocument/2006/relationships/hyperlink" Target="http://starwars.wikia.com/wiki/Mon_Calamari_Shipyards" TargetMode="External"/><Relationship Id="rId630" Type="http://schemas.openxmlformats.org/officeDocument/2006/relationships/hyperlink" Target="http://starwars.wikia.com/wiki/TransGalMeg_Industries" TargetMode="External"/><Relationship Id="rId284" Type="http://schemas.openxmlformats.org/officeDocument/2006/relationships/hyperlink" Target="http://starwars.wikia.com/wiki/Cardan_II-class_space_station" TargetMode="External"/><Relationship Id="rId358" Type="http://schemas.openxmlformats.org/officeDocument/2006/relationships/hyperlink" Target="http://starwars.wikia.com/wiki/Star_Saber_XC-01_starfighter" TargetMode="External"/><Relationship Id="rId696" Type="http://schemas.openxmlformats.org/officeDocument/2006/relationships/hyperlink" Target="http://starwars.wikia.com/wiki/Preybird-class_starfighter" TargetMode="External"/><Relationship Id="rId370" Type="http://schemas.openxmlformats.org/officeDocument/2006/relationships/hyperlink" Target="http://starwars.wikia.com/wiki/Scythe-class_main_battle_cruiser" TargetMode="External"/><Relationship Id="rId38" Type="http://schemas.openxmlformats.org/officeDocument/2006/relationships/hyperlink" Target="http://starwars.wikia.com/wiki/CorelliSpace" TargetMode="External"/><Relationship Id="rId413" Type="http://schemas.openxmlformats.org/officeDocument/2006/relationships/hyperlink" Target="http://starwars.wikia.com/wiki/MorningStar-A_starfighter" TargetMode="External"/><Relationship Id="rId634" Type="http://schemas.openxmlformats.org/officeDocument/2006/relationships/hyperlink" Target="http://starwars.wikia.com/wiki/MandalMotors" TargetMode="External"/><Relationship Id="rId194" Type="http://schemas.openxmlformats.org/officeDocument/2006/relationships/hyperlink" Target="http://starwars.wikia.com/wiki/Sienar_Fleet_Systems" TargetMode="External"/><Relationship Id="rId75" Type="http://schemas.openxmlformats.org/officeDocument/2006/relationships/hyperlink" Target="http://starwars.wikia.com/wiki/Golan_Arms" TargetMode="External"/><Relationship Id="rId722" Type="http://schemas.openxmlformats.org/officeDocument/2006/relationships/hyperlink" Target="http://www.wizards.com/default.asp?x=starwars/article/Mesop9" TargetMode="External"/><Relationship Id="rId442" Type="http://schemas.openxmlformats.org/officeDocument/2006/relationships/hyperlink" Target="http://starwars.wikia.com/wiki/Kandosii-type_dreadnaught" TargetMode="External"/><Relationship Id="rId79" Type="http://schemas.openxmlformats.org/officeDocument/2006/relationships/hyperlink" Target="http://starwars.wikia.com/wiki/Gallofree_Yards,_Inc" TargetMode="External"/><Relationship Id="rId519" Type="http://schemas.openxmlformats.org/officeDocument/2006/relationships/hyperlink" Target="http://starwars.wikia.com/wiki/CR70_corvette" TargetMode="External"/><Relationship Id="rId541" Type="http://schemas.openxmlformats.org/officeDocument/2006/relationships/hyperlink" Target="http://starwars.wikia.com/wiki/B-wing" TargetMode="External"/><Relationship Id="rId98" Type="http://schemas.openxmlformats.org/officeDocument/2006/relationships/hyperlink" Target="http://starwars.wikia.com/wiki/Mon_Calamari_Shipyards" TargetMode="External"/><Relationship Id="rId157" Type="http://schemas.openxmlformats.org/officeDocument/2006/relationships/hyperlink" Target="http://starwars.wikia.com/wiki/Hoersch-Kessel_Drive,_Inc." TargetMode="External"/><Relationship Id="rId1" Type="http://schemas.openxmlformats.org/officeDocument/2006/relationships/hyperlink" Target="http://starwars.wikia.com/wiki/Kuat_Drive_Yards" TargetMode="External"/><Relationship Id="rId273" Type="http://schemas.openxmlformats.org/officeDocument/2006/relationships/hyperlink" Target="http://starwars.wikia.com/wiki/Kuat_Systems_Engineering" TargetMode="External"/><Relationship Id="rId47" Type="http://schemas.openxmlformats.org/officeDocument/2006/relationships/hyperlink" Target="http://starwars.wikia.com/wiki/Ugly" TargetMode="External"/><Relationship Id="rId407" Type="http://schemas.openxmlformats.org/officeDocument/2006/relationships/hyperlink" Target="http://starwars.wikia.com/wiki/Nantex-class_territorial_defense_starfighter" TargetMode="External"/><Relationship Id="rId48" Type="http://schemas.openxmlformats.org/officeDocument/2006/relationships/hyperlink" Target="http://starwars.wikia.com/wiki/Koros_Spaceworks" TargetMode="External"/><Relationship Id="rId526" Type="http://schemas.openxmlformats.org/officeDocument/2006/relationships/hyperlink" Target="http://starwars.wikia.com/wiki/Consular-class_cruiser" TargetMode="External"/><Relationship Id="rId338" Type="http://schemas.openxmlformats.org/officeDocument/2006/relationships/hyperlink" Target="http://starwars.wikia.com/wiki/Tie_bomber" TargetMode="External"/><Relationship Id="rId610" Type="http://schemas.openxmlformats.org/officeDocument/2006/relationships/hyperlink" Target="http://starwars.wikia.com/wiki/Keldabe-class_Battleship" TargetMode="External"/><Relationship Id="rId714" Type="http://schemas.openxmlformats.org/officeDocument/2006/relationships/hyperlink" Target="http://www.wizards.com/default.asp?x=starwars/article/dodcampaign" TargetMode="External"/><Relationship Id="rId726" Type="http://schemas.openxmlformats.org/officeDocument/2006/relationships/hyperlink" Target="http://starwars.wikia.com/wiki/Crusader-class_corvette" TargetMode="External"/><Relationship Id="rId369" Type="http://schemas.openxmlformats.org/officeDocument/2006/relationships/hyperlink" Target="http://starwars.wikia.com/wiki/Sentinel-class_landing_craft" TargetMode="External"/><Relationship Id="rId192" Type="http://schemas.openxmlformats.org/officeDocument/2006/relationships/hyperlink" Target="http://starwars.wikia.com/wiki/Core_Galaxy_Systems" TargetMode="External"/><Relationship Id="rId325" Type="http://schemas.openxmlformats.org/officeDocument/2006/relationships/hyperlink" Target="http://starwars.wikia.com/wiki/VCX-350" TargetMode="External"/><Relationship Id="rId751" Type="http://schemas.openxmlformats.org/officeDocument/2006/relationships/hyperlink" Target="http://starwars.wikia.com/wiki/Alpha-3_Nimbus-class_V-wing_starfighter" TargetMode="External"/><Relationship Id="rId595" Type="http://schemas.openxmlformats.org/officeDocument/2006/relationships/hyperlink" Target="http://starwars.wikia.com/wiki/Emperor%27s_Royal_Guard_TIE/In_starfighter" TargetMode="External"/><Relationship Id="rId604" Type="http://schemas.openxmlformats.org/officeDocument/2006/relationships/hyperlink" Target="http://starwars.wikia.com/wiki/Ye-4_gunship" TargetMode="External"/><Relationship Id="rId391" Type="http://schemas.openxmlformats.org/officeDocument/2006/relationships/hyperlink" Target="http://starwars.wikia.com/wiki/Praetorian-class_frigate" TargetMode="External"/><Relationship Id="rId677" Type="http://schemas.openxmlformats.org/officeDocument/2006/relationships/hyperlink" Target="http://starwars.wikia.com/wiki/Kuat_Drive_Yards" TargetMode="External"/><Relationship Id="rId61" Type="http://schemas.openxmlformats.org/officeDocument/2006/relationships/hyperlink" Target="http://starwars.wikia.com/wiki/Baktoid_Armor_Workshop" TargetMode="External"/><Relationship Id="rId346" Type="http://schemas.openxmlformats.org/officeDocument/2006/relationships/hyperlink" Target="http://starwars.wikia.com/wiki/T-65_X-wing_starfighter" TargetMode="External"/><Relationship Id="rId353" Type="http://schemas.openxmlformats.org/officeDocument/2006/relationships/hyperlink" Target="http://starwars.wikia.com/wiki/Strike-class_medium_cruiser" TargetMode="External"/><Relationship Id="rId202" Type="http://schemas.openxmlformats.org/officeDocument/2006/relationships/hyperlink" Target="http://starwars.wikia.com/wiki/Mon_Calamari_Shipyards" TargetMode="External"/><Relationship Id="rId30" Type="http://schemas.openxmlformats.org/officeDocument/2006/relationships/hyperlink" Target="http://starwars.wikia.com/wiki/Free_Dac_Volunteers_Engineering_Corps" TargetMode="External"/><Relationship Id="rId335" Type="http://schemas.openxmlformats.org/officeDocument/2006/relationships/hyperlink" Target="http://starwars.wikia.com/wiki/Tie_fighter" TargetMode="External"/><Relationship Id="rId345" Type="http://schemas.openxmlformats.org/officeDocument/2006/relationships/hyperlink" Target="http://starwars.wikia.com/wiki/Tartan-class_patrol_cruiser" TargetMode="External"/><Relationship Id="rId662" Type="http://schemas.openxmlformats.org/officeDocument/2006/relationships/hyperlink" Target="http://starwars.wikia.com/wiki/Kuat_Systems_Engineering" TargetMode="External"/><Relationship Id="rId29" Type="http://schemas.openxmlformats.org/officeDocument/2006/relationships/hyperlink" Target="http://starwars.wikia.com/wiki/Confederacy_of_Independent_Systems" TargetMode="External"/><Relationship Id="rId548" Type="http://schemas.openxmlformats.org/officeDocument/2006/relationships/hyperlink" Target="http://starwars.wikia.com/wiki/Baudo-class_star_yacht" TargetMode="External"/><Relationship Id="rId184" Type="http://schemas.openxmlformats.org/officeDocument/2006/relationships/hyperlink" Target="http://starwars.wikia.com/wiki/Surronian" TargetMode="External"/><Relationship Id="rId579" Type="http://schemas.openxmlformats.org/officeDocument/2006/relationships/hyperlink" Target="http://starwars.wikia.com/wiki/Ixiyen-class_Fast_Attack_Craft" TargetMode="External"/><Relationship Id="rId600" Type="http://schemas.openxmlformats.org/officeDocument/2006/relationships/hyperlink" Target="http://starwars.wikia.com/wiki/TIE_Phantom" TargetMode="External"/><Relationship Id="rId171" Type="http://schemas.openxmlformats.org/officeDocument/2006/relationships/hyperlink" Target="http://starwars.wikia.com/wiki/Haor_Chall_Engineering" TargetMode="External"/><Relationship Id="rId656" Type="http://schemas.openxmlformats.org/officeDocument/2006/relationships/hyperlink" Target="http://starwars.wikia.com/wiki/Penumbra-class_attack_shuttle" TargetMode="External"/><Relationship Id="rId172" Type="http://schemas.openxmlformats.org/officeDocument/2006/relationships/hyperlink" Target="http://starwars.wikia.com/wiki/Sith_Empire_(Jedi_Civil_War)" TargetMode="External"/><Relationship Id="rId5" Type="http://schemas.openxmlformats.org/officeDocument/2006/relationships/hyperlink" Target="http://starwars.wikia.com/wiki/Corellian_Engineering_Corporation" TargetMode="External"/><Relationship Id="rId311" Type="http://schemas.openxmlformats.org/officeDocument/2006/relationships/hyperlink" Target="http://starwars.wikia.com/wiki/Y-wing" TargetMode="External"/><Relationship Id="rId678" Type="http://schemas.openxmlformats.org/officeDocument/2006/relationships/hyperlink" Target="http://www.wizards.com/default.asp?x=starwars/article/Mesop6" TargetMode="External"/><Relationship Id="rId708" Type="http://schemas.openxmlformats.org/officeDocument/2006/relationships/hyperlink" Target="http://starwars.wikia.com/wiki/Mesens_Corporation" TargetMode="External"/><Relationship Id="rId618" Type="http://schemas.openxmlformats.org/officeDocument/2006/relationships/hyperlink" Target="http://starwars.wikia.com/wiki/Gallofree_Yards,_Inc" TargetMode="External"/><Relationship Id="rId266" Type="http://schemas.openxmlformats.org/officeDocument/2006/relationships/hyperlink" Target="http://starwars.wikia.com/wiki/Kuat_Systems_Engineering" TargetMode="External"/><Relationship Id="rId425" Type="http://schemas.openxmlformats.org/officeDocument/2006/relationships/hyperlink" Target="http://starwars.wikia.com/wiki/Mankvim-814_light_interceptor" TargetMode="External"/><Relationship Id="rId312" Type="http://schemas.openxmlformats.org/officeDocument/2006/relationships/hyperlink" Target="http://starwars.wikia.com/wiki/YT-2400" TargetMode="External"/><Relationship Id="rId415" Type="http://schemas.openxmlformats.org/officeDocument/2006/relationships/hyperlink" Target="http://starwars.wikia.com/wiki/MorningStar-A_starfighter" TargetMode="External"/><Relationship Id="rId657" Type="http://schemas.openxmlformats.org/officeDocument/2006/relationships/hyperlink" Target="http://starwars.wikia.com/wiki/YU-410_Light_Freighter" TargetMode="External"/><Relationship Id="rId320" Type="http://schemas.openxmlformats.org/officeDocument/2006/relationships/hyperlink" Target="http://starwars.wikia.com/wiki/Vindicator-class_heavy_cruiser" TargetMode="External"/><Relationship Id="rId513" Type="http://schemas.openxmlformats.org/officeDocument/2006/relationships/hyperlink" Target="http://starwars.wikia.com/wiki/Clutch_(fighter)" TargetMode="External"/><Relationship Id="rId537" Type="http://schemas.openxmlformats.org/officeDocument/2006/relationships/hyperlink" Target="http://starwars.wikia.com/wiki/Carrack-class_Light_Cruiser" TargetMode="External"/><Relationship Id="rId716" Type="http://schemas.openxmlformats.org/officeDocument/2006/relationships/hyperlink" Target="http://www.wizards.com/default.asp?x=starwars/article/dodcampaign" TargetMode="External"/><Relationship Id="rId745" Type="http://schemas.openxmlformats.org/officeDocument/2006/relationships/hyperlink" Target="http://starwars.wikia.com/wiki/Cygnus_Spaceworks" TargetMode="External"/><Relationship Id="rId747" Type="http://schemas.openxmlformats.org/officeDocument/2006/relationships/hyperlink" Target="http://starwars.wikia.com/wiki/Sienar_Fleet_Systems" TargetMode="External"/><Relationship Id="rId493" Type="http://schemas.openxmlformats.org/officeDocument/2006/relationships/hyperlink" Target="http://starwars.wikia.com/wiki/Escort_Carrier" TargetMode="External"/><Relationship Id="rId130" Type="http://schemas.openxmlformats.org/officeDocument/2006/relationships/hyperlink" Target="http://starwars.wikia.com/wiki/Olanji/Charubah" TargetMode="External"/><Relationship Id="rId233" Type="http://schemas.openxmlformats.org/officeDocument/2006/relationships/hyperlink" Target="http://starwars.wikia.com/wiki/Olanji/Charubah" TargetMode="External"/><Relationship Id="rId199" Type="http://schemas.openxmlformats.org/officeDocument/2006/relationships/hyperlink" Target="http://starwars.wikia.com/wiki/Sienar_Fleet_Systems" TargetMode="External"/><Relationship Id="rId694" Type="http://schemas.openxmlformats.org/officeDocument/2006/relationships/hyperlink" Target="http://starwars.wikia.com/wiki/MRX-BR_Pacifier" TargetMode="External"/><Relationship Id="rId712" Type="http://schemas.openxmlformats.org/officeDocument/2006/relationships/hyperlink" Target="http://starwars.wikia.com/wiki/Killik" TargetMode="External"/><Relationship Id="rId503" Type="http://schemas.openxmlformats.org/officeDocument/2006/relationships/hyperlink" Target="http://starwars.wikia.com/wiki/Droch-class_boarding_ship" TargetMode="External"/><Relationship Id="rId635" Type="http://schemas.openxmlformats.org/officeDocument/2006/relationships/hyperlink" Target="http://starwars.wikia.com/wiki/Corellian_Engineering_Corporation" TargetMode="External"/><Relationship Id="rId411" Type="http://schemas.openxmlformats.org/officeDocument/2006/relationships/hyperlink" Target="http://starwars.wikia.com/wiki/Mobile_Spacedock_220" TargetMode="External"/><Relationship Id="rId63" Type="http://schemas.openxmlformats.org/officeDocument/2006/relationships/hyperlink" Target="http://starwars.wikia.com/wiki/Kuat_Drive_Yards" TargetMode="External"/><Relationship Id="rId237" Type="http://schemas.openxmlformats.org/officeDocument/2006/relationships/hyperlink" Target="http://starwars.wikia.com/wiki/Loronar_Corporation" TargetMode="External"/><Relationship Id="rId479" Type="http://schemas.openxmlformats.org/officeDocument/2006/relationships/hyperlink" Target="http://starwars.wikia.com/wiki/Gladiator-class_Star_Destroyer" TargetMode="External"/><Relationship Id="rId105" Type="http://schemas.openxmlformats.org/officeDocument/2006/relationships/hyperlink" Target="http://starwars.wikia.com/wiki/Theed_Palace_Space_Vessel_Engineering_Corps" TargetMode="External"/><Relationship Id="rId127" Type="http://schemas.openxmlformats.org/officeDocument/2006/relationships/hyperlink" Target="http://starwars.wikia.com/wiki/Kuat_Drive_Yards" TargetMode="External"/><Relationship Id="rId663" Type="http://schemas.openxmlformats.org/officeDocument/2006/relationships/hyperlink" Target="http://starwars.wikia.com/wiki/Haor_Chall_Engineering" TargetMode="External"/><Relationship Id="rId715" Type="http://schemas.openxmlformats.org/officeDocument/2006/relationships/hyperlink" Target="http://www.wizards.com/default.asp?x=starwars/article/dodcampaign" TargetMode="External"/><Relationship Id="rId399" Type="http://schemas.openxmlformats.org/officeDocument/2006/relationships/hyperlink" Target="http://starwars.wikia.com/wiki/Outbound_Flight_(ship)" TargetMode="External"/><Relationship Id="rId741" Type="http://schemas.openxmlformats.org/officeDocument/2006/relationships/hyperlink" Target="http://www.wizards.com/default.asp?x=starwars/article/dodcampaign" TargetMode="External"/><Relationship Id="rId564" Type="http://schemas.openxmlformats.org/officeDocument/2006/relationships/hyperlink" Target="http://starwars.wikia.com/wiki/Acclamator-class" TargetMode="External"/><Relationship Id="rId42" Type="http://schemas.openxmlformats.org/officeDocument/2006/relationships/hyperlink" Target="http://starwars.wikia.com/wiki/Corellian_Engineering_Corporation" TargetMode="External"/><Relationship Id="rId429" Type="http://schemas.openxmlformats.org/officeDocument/2006/relationships/hyperlink" Target="http://starwars.wikia.com/wiki/Lusankya" TargetMode="External"/><Relationship Id="rId313" Type="http://schemas.openxmlformats.org/officeDocument/2006/relationships/hyperlink" Target="http://starwars.wikia.com/wiki/YT-2000" TargetMode="External"/><Relationship Id="rId285" Type="http://schemas.openxmlformats.org/officeDocument/2006/relationships/hyperlink" Target="http://starwars.wikia.com/wiki/Cardan_I-class_space_station" TargetMode="External"/><Relationship Id="rId582" Type="http://schemas.openxmlformats.org/officeDocument/2006/relationships/hyperlink" Target="http://starwars.wikia.com/wiki/Pinook_Fighter" TargetMode="External"/><Relationship Id="rId706" Type="http://schemas.openxmlformats.org/officeDocument/2006/relationships/hyperlink" Target="http://starwars.wikia.com/wiki/Sienar_Fleet_Systems" TargetMode="External"/><Relationship Id="rId226" Type="http://schemas.openxmlformats.org/officeDocument/2006/relationships/hyperlink" Target="http://starwars.wikia.com/wiki/Koensayr_Manufacturing" TargetMode="External"/><Relationship Id="rId117" Type="http://schemas.openxmlformats.org/officeDocument/2006/relationships/hyperlink" Target="http://starwars.wikia.com/wiki/Arakyd_Industries" TargetMode="External"/><Relationship Id="rId314" Type="http://schemas.openxmlformats.org/officeDocument/2006/relationships/hyperlink" Target="http://starwars.wikia.com/wiki/YT-1300_light_freighter" TargetMode="External"/><Relationship Id="rId504" Type="http://schemas.openxmlformats.org/officeDocument/2006/relationships/hyperlink" Target="http://starwars.wikia.com/wiki/Dreadnaught-class_Heavy_Cruiser" TargetMode="External"/><Relationship Id="rId363" Type="http://schemas.openxmlformats.org/officeDocument/2006/relationships/hyperlink" Target="http://starwars.wikia.com/wiki/Sith_interceptor" TargetMode="External"/><Relationship Id="rId757" Type="http://schemas.openxmlformats.org/officeDocument/2006/relationships/hyperlink" Target="http://starwars.wikia.com/wiki/Koensayr_Manufacturing" TargetMode="External"/><Relationship Id="rId112" Type="http://schemas.openxmlformats.org/officeDocument/2006/relationships/hyperlink" Target="http://starwars.wikia.com/wiki/Republic_Fleet_Systems" TargetMode="External"/><Relationship Id="rId290" Type="http://schemas.openxmlformats.org/officeDocument/2006/relationships/hyperlink" Target="http://starwars.wikia.com/wiki/Shackles_of_Nizon" TargetMode="External"/><Relationship Id="rId367" Type="http://schemas.openxmlformats.org/officeDocument/2006/relationships/hyperlink" Target="http://starwars.wikia.com/wiki/ShaShore-class_frigate" TargetMode="External"/><Relationship Id="rId376" Type="http://schemas.openxmlformats.org/officeDocument/2006/relationships/hyperlink" Target="http://starwars.wikia.com/wiki/Sabaoth_Destroyer" TargetMode="External"/><Relationship Id="rId414" Type="http://schemas.openxmlformats.org/officeDocument/2006/relationships/hyperlink" Target="http://starwars.wikia.com/wiki/MorningStar-A_starfighter" TargetMode="External"/><Relationship Id="rId197" Type="http://schemas.openxmlformats.org/officeDocument/2006/relationships/hyperlink" Target="http://starwars.wikia.com/wiki/Sienar_Fleet_Systems" TargetMode="External"/><Relationship Id="rId57" Type="http://schemas.openxmlformats.org/officeDocument/2006/relationships/hyperlink" Target="http://starwars.wikia.com/wiki/Phlac-Arphocc_Automata_Industries" TargetMode="External"/><Relationship Id="rId259" Type="http://schemas.openxmlformats.org/officeDocument/2006/relationships/hyperlink" Target="http://starwars.wikia.com/wiki/Kuat_Systems_Engineering" TargetMode="External"/><Relationship Id="rId348" Type="http://schemas.openxmlformats.org/officeDocument/2006/relationships/hyperlink" Target="http://starwars.wikia.com/wiki/T-65_X-wing_starfighter" TargetMode="External"/><Relationship Id="rId472" Type="http://schemas.openxmlformats.org/officeDocument/2006/relationships/hyperlink" Target="http://starwars.wikia.com/wiki/G-Type_light_shuttle" TargetMode="External"/><Relationship Id="rId517" Type="http://schemas.openxmlformats.org/officeDocument/2006/relationships/hyperlink" Target="http://starwars.wikia.com/wiki/Crix-class_armored_shuttle" TargetMode="External"/><Relationship Id="rId566" Type="http://schemas.openxmlformats.org/officeDocument/2006/relationships/hyperlink" Target="http://starwars.wikia.com/wiki/A519_Invader_close_support_starfighter" TargetMode="External"/><Relationship Id="rId573" Type="http://schemas.openxmlformats.org/officeDocument/2006/relationships/hyperlink" Target="http://www.wizards.com/default.asp?x=starwars/article/Mesop2" TargetMode="External"/><Relationship Id="rId55" Type="http://schemas.openxmlformats.org/officeDocument/2006/relationships/hyperlink" Target="http://starwars.wikia.com/wiki/Colicoid_Creation_Nest" TargetMode="External"/><Relationship Id="rId416" Type="http://schemas.openxmlformats.org/officeDocument/2006/relationships/hyperlink" Target="http://starwars.wikia.com/wiki/Star_Defender" TargetMode="External"/><Relationship Id="rId215" Type="http://schemas.openxmlformats.org/officeDocument/2006/relationships/hyperlink" Target="http://starwars.wikia.com/wiki/Corellian_Engineering_Corporation" TargetMode="External"/><Relationship Id="rId559" Type="http://schemas.openxmlformats.org/officeDocument/2006/relationships/hyperlink" Target="http://starwars.wikia.com/wiki/ARC-170" TargetMode="External"/><Relationship Id="rId384" Type="http://schemas.openxmlformats.org/officeDocument/2006/relationships/hyperlink" Target="http://starwars.wikia.com/wiki/R-28_Starfighter" TargetMode="External"/><Relationship Id="rId644" Type="http://schemas.openxmlformats.org/officeDocument/2006/relationships/hyperlink" Target="http://starwars.wikia.com/wiki/Sienar_Fleet_Systems" TargetMode="External"/><Relationship Id="rId381" Type="http://schemas.openxmlformats.org/officeDocument/2006/relationships/hyperlink" Target="http://starwars.wikia.com/wiki/Assault_Frigate_Mark_II" TargetMode="External"/><Relationship Id="rId125" Type="http://schemas.openxmlformats.org/officeDocument/2006/relationships/hyperlink" Target="http://starwars.wikia.com/wiki/Mon_Calamari_Shipyards" TargetMode="External"/><Relationship Id="rId462" Type="http://schemas.openxmlformats.org/officeDocument/2006/relationships/hyperlink" Target="http://starwars.wikia.com/wiki/Hyena-class_bomber" TargetMode="External"/><Relationship Id="rId76" Type="http://schemas.openxmlformats.org/officeDocument/2006/relationships/hyperlink" Target="http://starwars.wikia.com/wiki/Corellian_Engineering_Corporation" TargetMode="External"/><Relationship Id="rId193" Type="http://schemas.openxmlformats.org/officeDocument/2006/relationships/hyperlink" Target="http://starwars.wikia.com/wiki/Cygnus_Spaceworks" TargetMode="External"/><Relationship Id="rId329" Type="http://schemas.openxmlformats.org/officeDocument/2006/relationships/hyperlink" Target="http://starwars.wikia.com/wiki/Seltiss-2_caravel" TargetMode="External"/><Relationship Id="rId396" Type="http://schemas.openxmlformats.org/officeDocument/2006/relationships/hyperlink" Target="http://starwars.wikia.com/wiki/Pellaeon-class_Star_Destroyer" TargetMode="External"/><Relationship Id="rId428" Type="http://schemas.openxmlformats.org/officeDocument/2006/relationships/hyperlink" Target="http://starwars.wikia.com/wiki/M3-A_Scyk_fighter" TargetMode="External"/><Relationship Id="rId8" Type="http://schemas.openxmlformats.org/officeDocument/2006/relationships/hyperlink" Target="http://starwars.wikia.com/wiki/Incom" TargetMode="External"/><Relationship Id="rId518" Type="http://schemas.openxmlformats.org/officeDocument/2006/relationships/hyperlink" Target="http://starwars.wikia.com/wiki/CR90_Corvette" TargetMode="External"/><Relationship Id="rId547" Type="http://schemas.openxmlformats.org/officeDocument/2006/relationships/hyperlink" Target="http://starwars.wikia.com/wiki/BB-2_Starfire_fighter-bomber" TargetMode="External"/><Relationship Id="rId37" Type="http://schemas.openxmlformats.org/officeDocument/2006/relationships/hyperlink" Target="http://starwars.wikia.com/wiki/Corellian_Engineering_Corporation" TargetMode="External"/><Relationship Id="rId439" Type="http://schemas.openxmlformats.org/officeDocument/2006/relationships/hyperlink" Target="http://starwars.wikia.com/wiki/Krayt%27s_Honor" TargetMode="External"/><Relationship Id="rId434" Type="http://schemas.openxmlformats.org/officeDocument/2006/relationships/hyperlink" Target="http://starwars.wikia.com/wiki/Kyramud-type_battleship" TargetMode="External"/><Relationship Id="rId616" Type="http://schemas.openxmlformats.org/officeDocument/2006/relationships/hyperlink" Target="http://starwars.wikia.com/wiki/Starypan/SunHui_Spaceworks" TargetMode="External"/><Relationship Id="rId113" Type="http://schemas.openxmlformats.org/officeDocument/2006/relationships/hyperlink" Target="http://starwars.wikia.com/wiki/Koensayr_Manufacturing" TargetMode="External"/><Relationship Id="rId229" Type="http://schemas.openxmlformats.org/officeDocument/2006/relationships/hyperlink" Target="http://starwars.wikia.com/wiki/Hapan_Consortium" TargetMode="External"/><Relationship Id="rId286" Type="http://schemas.openxmlformats.org/officeDocument/2006/relationships/hyperlink" Target="http://starwars.wikia.com/wiki/Dreadnaught-class_heavy_cruiser" TargetMode="External"/><Relationship Id="rId417" Type="http://schemas.openxmlformats.org/officeDocument/2006/relationships/hyperlink" Target="http://starwars.wikia.com/wiki/Miy%27til_starfighter" TargetMode="External"/><Relationship Id="rId482" Type="http://schemas.openxmlformats.org/officeDocument/2006/relationships/hyperlink" Target="http://starwars.wikia.com/wiki/G9_Rigger" TargetMode="External"/><Relationship Id="rId496" Type="http://schemas.openxmlformats.org/officeDocument/2006/relationships/hyperlink" Target="http://starwars.wikia.com/wiki/Dynamic-class_freighter" TargetMode="External"/><Relationship Id="rId594" Type="http://schemas.openxmlformats.org/officeDocument/2006/relationships/hyperlink" Target="http://starwars.wikia.com/wiki/Missile_Boat" TargetMode="External"/><Relationship Id="rId640" Type="http://schemas.openxmlformats.org/officeDocument/2006/relationships/hyperlink" Target="http://starwars.wikia.com/wiki/Sienar_Fleet_Systems" TargetMode="External"/><Relationship Id="rId648" Type="http://schemas.openxmlformats.org/officeDocument/2006/relationships/hyperlink" Target="http://starwars.wikia.com/wiki/Helot-class_medium_space_transport" TargetMode="External"/><Relationship Id="rId697" Type="http://schemas.openxmlformats.org/officeDocument/2006/relationships/hyperlink" Target="http://starwars.wikia.com/wiki/Long_Range_Scout_Craft" TargetMode="External"/><Relationship Id="rId698" Type="http://schemas.openxmlformats.org/officeDocument/2006/relationships/hyperlink" Target="http://starwars.wikia.com/wiki/SkyBlind_reconnaissance_ship" TargetMode="External"/><Relationship Id="rId483" Type="http://schemas.openxmlformats.org/officeDocument/2006/relationships/hyperlink" Target="http://starwars.wikia.com/wiki/Ginivex-class_starfighter" TargetMode="External"/><Relationship Id="rId598" Type="http://schemas.openxmlformats.org/officeDocument/2006/relationships/hyperlink" Target="http://starwars.wikia.com/wiki/TIE_Experimental_M3" TargetMode="External"/><Relationship Id="rId349" Type="http://schemas.openxmlformats.org/officeDocument/2006/relationships/hyperlink" Target="http://starwars.wikia.com/wiki/T-65_X-wing_starfighter" TargetMode="External"/><Relationship Id="rId245" Type="http://schemas.openxmlformats.org/officeDocument/2006/relationships/hyperlink" Target="http://starwars.wikia.com/wiki/Sienar_Fleet_Systems" TargetMode="External"/><Relationship Id="rId26" Type="http://schemas.openxmlformats.org/officeDocument/2006/relationships/hyperlink" Target="http://starwars.wikia.com/wiki/Incom" TargetMode="External"/><Relationship Id="rId143" Type="http://schemas.openxmlformats.org/officeDocument/2006/relationships/hyperlink" Target="http://starwars.wikia.com/wiki/Rendili_StarDrive" TargetMode="External"/><Relationship Id="rId204" Type="http://schemas.openxmlformats.org/officeDocument/2006/relationships/hyperlink" Target="http://starwars.wikia.com/wiki/Ubrikkian_Industries" TargetMode="External"/><Relationship Id="rId355" Type="http://schemas.openxmlformats.org/officeDocument/2006/relationships/hyperlink" Target="http://starwars.wikia.com/wiki/Starviper" TargetMode="External"/><Relationship Id="rId68" Type="http://schemas.openxmlformats.org/officeDocument/2006/relationships/hyperlink" Target="http://starwars.wikia.com/wiki/Republic_Fleet_Systems" TargetMode="External"/><Relationship Id="rId655" Type="http://schemas.openxmlformats.org/officeDocument/2006/relationships/hyperlink" Target="http://starwars.wikia.com/wiki/IF-120_landing_craft" TargetMode="External"/><Relationship Id="rId617" Type="http://schemas.openxmlformats.org/officeDocument/2006/relationships/hyperlink" Target="http://starwars.wikia.com/wiki/Mobquet_Swoops_and_Speeders" TargetMode="External"/><Relationship Id="rId659" Type="http://schemas.openxmlformats.org/officeDocument/2006/relationships/hyperlink" Target="http://starwars.wikia.com/wiki/Sienar_Fleet_Systems" TargetMode="External"/><Relationship Id="rId683" Type="http://schemas.openxmlformats.org/officeDocument/2006/relationships/hyperlink" Target="http://starwars.wikia.com/wiki/Baas-class_space_station" TargetMode="External"/><Relationship Id="rId93" Type="http://schemas.openxmlformats.org/officeDocument/2006/relationships/hyperlink" Target="http://starwars.wikia.com/wiki/Sienar_Fleet_Systems" TargetMode="External"/><Relationship Id="rId685" Type="http://schemas.openxmlformats.org/officeDocument/2006/relationships/hyperlink" Target="http://starwars.wikia.com/wiki/Crusader-class_corvette" TargetMode="External"/><Relationship Id="rId596" Type="http://schemas.openxmlformats.org/officeDocument/2006/relationships/hyperlink" Target="http://starwars.wikia.com/wiki/TIE_Aggressor" TargetMode="External"/><Relationship Id="rId646" Type="http://schemas.openxmlformats.org/officeDocument/2006/relationships/hyperlink" Target="http://starwars.wikia.com/wiki/RC-2_Twilight_scoutship" TargetMode="External"/><Relationship Id="rId699" Type="http://schemas.openxmlformats.org/officeDocument/2006/relationships/hyperlink" Target="http://starwars.wikia.com/wiki/Star_Seeder-class_Colonization_Ship" TargetMode="External"/><Relationship Id="rId162" Type="http://schemas.openxmlformats.org/officeDocument/2006/relationships/hyperlink" Target="http://starwars.wikia.com/wiki/Corellian_Engineering_Corporation" TargetMode="External"/><Relationship Id="rId326" Type="http://schemas.openxmlformats.org/officeDocument/2006/relationships/hyperlink" Target="http://starwars.wikia.com/wiki/V-19_Torrent" TargetMode="External"/><Relationship Id="rId424" Type="http://schemas.openxmlformats.org/officeDocument/2006/relationships/hyperlink" Target="http://starwars.wikia.com/wiki/Marauder_Corvette" TargetMode="External"/><Relationship Id="rId453" Type="http://schemas.openxmlformats.org/officeDocument/2006/relationships/hyperlink" Target="http://starwars.wikia.com/wiki/Imperious-class_Star_Destroyer" TargetMode="External"/><Relationship Id="rId556" Type="http://schemas.openxmlformats.org/officeDocument/2006/relationships/hyperlink" Target="http://starwars.wikia.com/wiki/Delta-7_Aethersprite-class_light_interceptor" TargetMode="External"/><Relationship Id="rId574" Type="http://schemas.openxmlformats.org/officeDocument/2006/relationships/hyperlink" Target="http://www.wizards.com/default.asp?x=starwars/article/Mesop2" TargetMode="External"/><Relationship Id="rId621" Type="http://schemas.openxmlformats.org/officeDocument/2006/relationships/hyperlink" Target="http://starwars.wikia.com/wiki/Incom_Corporation" TargetMode="External"/><Relationship Id="rId288" Type="http://schemas.openxmlformats.org/officeDocument/2006/relationships/hyperlink" Target="http://starwars.wikia.com/wiki/E-9_Explorer" TargetMode="External"/><Relationship Id="rId633" Type="http://schemas.openxmlformats.org/officeDocument/2006/relationships/hyperlink" Target="http://starwars.wikia.com/wiki/MandalMotors" TargetMode="External"/><Relationship Id="rId717" Type="http://schemas.openxmlformats.org/officeDocument/2006/relationships/hyperlink" Target="http://www.wizards.com/default.asp?x=starwars/article/dodcampaign" TargetMode="External"/><Relationship Id="rId728" Type="http://schemas.openxmlformats.org/officeDocument/2006/relationships/hyperlink" Target="http://starwars.wikia.com/wiki/TL-1800_freighter" TargetMode="External"/><Relationship Id="rId733" Type="http://schemas.openxmlformats.org/officeDocument/2006/relationships/hyperlink" Target="http://starwars.wikia.com/wiki/Suwantek_Systems" TargetMode="External"/><Relationship Id="rId251" Type="http://schemas.openxmlformats.org/officeDocument/2006/relationships/hyperlink" Target="http://starwars.wikia.com/wiki/Corellian_Engineering_Corporation" TargetMode="External"/><Relationship Id="rId762" Type="http://schemas.openxmlformats.org/officeDocument/2006/relationships/vmlDrawing" Target="../drawings/vmlDrawing14.vml"/><Relationship Id="rId538" Type="http://schemas.openxmlformats.org/officeDocument/2006/relationships/hyperlink" Target="http://starwars.wikia.com/wiki/C-9979_landing_craft" TargetMode="External"/><Relationship Id="rId188" Type="http://schemas.openxmlformats.org/officeDocument/2006/relationships/hyperlink" Target="http://starwars.wikia.com/wiki/Incom" TargetMode="External"/><Relationship Id="rId319" Type="http://schemas.openxmlformats.org/officeDocument/2006/relationships/hyperlink" Target="http://starwars.wikia.com/wiki/X-83_TwinTail_starfighter" TargetMode="External"/><Relationship Id="rId457" Type="http://schemas.openxmlformats.org/officeDocument/2006/relationships/hyperlink" Target="http://starwars.wikia.com/wiki/Gamma-class_Assault_Shuttle" TargetMode="External"/><Relationship Id="rId25" Type="http://schemas.openxmlformats.org/officeDocument/2006/relationships/hyperlink" Target="http://starwars.wikia.com/wiki/Damorian_Manufacturing_Corporation" TargetMode="External"/><Relationship Id="rId365" Type="http://schemas.openxmlformats.org/officeDocument/2006/relationships/hyperlink" Target="http://starwars.wikia.com/wiki/Sheathipede-class_transport_shuttle" TargetMode="External"/><Relationship Id="rId122" Type="http://schemas.openxmlformats.org/officeDocument/2006/relationships/hyperlink" Target="http://starwars.wikia.com/wiki/Gallofree_Yards,_Inc" TargetMode="External"/><Relationship Id="rId520" Type="http://schemas.openxmlformats.org/officeDocument/2006/relationships/hyperlink" Target="http://starwars.wikia.com/wiki/Crimson_Axe" TargetMode="External"/><Relationship Id="rId116" Type="http://schemas.openxmlformats.org/officeDocument/2006/relationships/hyperlink" Target="http://starwars.wikia.com/wiki/Kuat_Drive_Yards" TargetMode="External"/><Relationship Id="rId183" Type="http://schemas.openxmlformats.org/officeDocument/2006/relationships/hyperlink" Target="http://starwars.wikia.com/wiki/Fondor_Shipyards" TargetMode="External"/><Relationship Id="rId96" Type="http://schemas.openxmlformats.org/officeDocument/2006/relationships/hyperlink" Target="http://starwars.wikia.com/wiki/Kuat_Drive_Yards" TargetMode="External"/><Relationship Id="rId521" Type="http://schemas.openxmlformats.org/officeDocument/2006/relationships/hyperlink" Target="http://starwars.wikia.com/wiki/Gymsnor-3_light_freighter" TargetMode="External"/><Relationship Id="rId551" Type="http://schemas.openxmlformats.org/officeDocument/2006/relationships/hyperlink" Target="http://starwars.wikia.com/wiki/Azure_Angel" TargetMode="External"/><Relationship Id="rId50" Type="http://schemas.openxmlformats.org/officeDocument/2006/relationships/hyperlink" Target="http://starwars.wikia.com/wiki/Republic_Sienar_Systems" TargetMode="External"/><Relationship Id="rId118" Type="http://schemas.openxmlformats.org/officeDocument/2006/relationships/hyperlink" Target="http://starwars.wikia.com/wiki/Hoersch-Kessel_Drive,_Inc." TargetMode="External"/><Relationship Id="rId180" Type="http://schemas.openxmlformats.org/officeDocument/2006/relationships/hyperlink" Target="http://starwars.wikia.com/wiki/MandalMotors" TargetMode="External"/><Relationship Id="rId681" Type="http://schemas.openxmlformats.org/officeDocument/2006/relationships/hyperlink" Target="http://starwars.wikia.com/wiki/PTV-2100_Incarcerator" TargetMode="External"/><Relationship Id="rId505" Type="http://schemas.openxmlformats.org/officeDocument/2006/relationships/hyperlink" Target="http://starwars.wikia.com/wiki/Dianoga-class_assault_starfighter" TargetMode="External"/><Relationship Id="rId705" Type="http://schemas.openxmlformats.org/officeDocument/2006/relationships/hyperlink" Target="http://starwars.wikia.com/wiki/Sydon_Vehicle_Works" TargetMode="External"/><Relationship Id="rId553" Type="http://schemas.openxmlformats.org/officeDocument/2006/relationships/hyperlink" Target="http://starwars.wikia.com/wiki/Aurek_tactical_strikefighter" TargetMode="External"/><Relationship Id="rId231" Type="http://schemas.openxmlformats.org/officeDocument/2006/relationships/hyperlink" Target="http://starwars.wikia.com/wiki/Republic_Engineering_Corporation" TargetMode="External"/><Relationship Id="rId240" Type="http://schemas.openxmlformats.org/officeDocument/2006/relationships/hyperlink" Target="http://starwars.wikia.com/wiki/Kuat_Drive_Yards" TargetMode="External"/><Relationship Id="rId270" Type="http://schemas.openxmlformats.org/officeDocument/2006/relationships/hyperlink" Target="http://starwars.wikia.com/wiki/Kuat_Systems_Engineering" TargetMode="External"/><Relationship Id="rId438" Type="http://schemas.openxmlformats.org/officeDocument/2006/relationships/hyperlink" Target="http://starwars.wikia.com/wiki/Supremacy-class_attack_ship" TargetMode="External"/><Relationship Id="rId740" Type="http://schemas.openxmlformats.org/officeDocument/2006/relationships/hyperlink" Target="http://www.wizards.com/default.asp?x=starwars/article/dodcampaign" TargetMode="External"/><Relationship Id="rId351" Type="http://schemas.openxmlformats.org/officeDocument/2006/relationships/hyperlink" Target="http://starwars.wikia.com/wiki/Super_Star_Destroyer" TargetMode="External"/><Relationship Id="rId528" Type="http://schemas.openxmlformats.org/officeDocument/2006/relationships/hyperlink" Target="http://starwars.wikia.com/wiki/Conductor-class_short-haul_landing_craft" TargetMode="External"/><Relationship Id="rId276" Type="http://schemas.openxmlformats.org/officeDocument/2006/relationships/hyperlink" Target="http://starwars.wikia.com/wiki/Last_Resort" TargetMode="External"/><Relationship Id="rId750" Type="http://schemas.openxmlformats.org/officeDocument/2006/relationships/hyperlink" Target="http://starwars.wikia.com/wiki/Kuat_Systems_Engineering" TargetMode="External"/><Relationship Id="rId522" Type="http://schemas.openxmlformats.org/officeDocument/2006/relationships/hyperlink" Target="http://starwars.wikia.com/wiki/CR-20_troop_carrier" TargetMode="External"/><Relationship Id="rId316" Type="http://schemas.openxmlformats.org/officeDocument/2006/relationships/hyperlink" Target="http://starwars.wikia.com/wiki/YT-1300_light_freighter" TargetMode="External"/><Relationship Id="rId124" Type="http://schemas.openxmlformats.org/officeDocument/2006/relationships/hyperlink" Target="http://starwars.wikia.com/wiki/Republic_Sienar_Systems" TargetMode="External"/><Relationship Id="rId268" Type="http://schemas.openxmlformats.org/officeDocument/2006/relationships/hyperlink" Target="http://starwars.wikia.com/wiki/Kuat_Systems_Engineering" TargetMode="External"/><Relationship Id="rId397" Type="http://schemas.openxmlformats.org/officeDocument/2006/relationships/hyperlink" Target="http://starwars.wikia.com/wiki/Pellaeon-class_Star_Destroyer" TargetMode="External"/><Relationship Id="rId427" Type="http://schemas.openxmlformats.org/officeDocument/2006/relationships/hyperlink" Target="http://starwars.wikia.com/wiki/Lucrehulk-class_battleship" TargetMode="External"/><Relationship Id="rId666" Type="http://schemas.openxmlformats.org/officeDocument/2006/relationships/hyperlink" Target="http://starwars.wikia.com/wiki/X-TIE_Fighter" TargetMode="External"/><Relationship Id="rId148" Type="http://schemas.openxmlformats.org/officeDocument/2006/relationships/hyperlink" Target="http://starwars.wikia.com/wiki/Buuper_Torsckil_Abbey_Devices" TargetMode="External"/><Relationship Id="rId159" Type="http://schemas.openxmlformats.org/officeDocument/2006/relationships/hyperlink" Target="http://starwars.wikia.com/wiki/Rendili_StarDrive" TargetMode="External"/><Relationship Id="rId614" Type="http://schemas.openxmlformats.org/officeDocument/2006/relationships/hyperlink" Target="http://starwars.wikia.com/wiki/TransGalMeg_Industries" TargetMode="External"/><Relationship Id="rId352" Type="http://schemas.openxmlformats.org/officeDocument/2006/relationships/hyperlink" Target="http://starwars.wikia.com/wiki/Subjugator-class_heavy_cruiser" TargetMode="External"/><Relationship Id="rId20" Type="http://schemas.openxmlformats.org/officeDocument/2006/relationships/hyperlink" Target="http://starwars.wikia.com/wiki/Slayn_%26_Korpil" TargetMode="External"/><Relationship Id="rId140" Type="http://schemas.openxmlformats.org/officeDocument/2006/relationships/hyperlink" Target="http://starwars.wikia.com/wiki/Rendili_StarDrive" TargetMode="External"/><Relationship Id="rId718" Type="http://schemas.openxmlformats.org/officeDocument/2006/relationships/hyperlink" Target="http://www.wizards.com/default.asp?x=starwars/article/dodcampaign" TargetMode="External"/><Relationship Id="rId302" Type="http://schemas.openxmlformats.org/officeDocument/2006/relationships/hyperlink" Target="http://starwars.wikia.com/wiki/Eta-2" TargetMode="External"/><Relationship Id="rId72" Type="http://schemas.openxmlformats.org/officeDocument/2006/relationships/hyperlink" Target="http://starwars.wikia.com/wiki/Gallofree_Yards" TargetMode="External"/><Relationship Id="rId35" Type="http://schemas.openxmlformats.org/officeDocument/2006/relationships/hyperlink" Target="http://starwars.wikia.com/wiki/Corellian_Engineering_Corporation" TargetMode="External"/><Relationship Id="rId80" Type="http://schemas.openxmlformats.org/officeDocument/2006/relationships/hyperlink" Target="http://starwars.wikia.com/wiki/Hoersch-Kessel_Drive,_Inc." TargetMode="External"/><Relationship Id="rId466" Type="http://schemas.openxmlformats.org/officeDocument/2006/relationships/hyperlink" Target="http://starwars.wikia.com/wiki/Hardcell-class_interstellar_transport" TargetMode="External"/><Relationship Id="rId31" Type="http://schemas.openxmlformats.org/officeDocument/2006/relationships/hyperlink" Target="http://starwars.wikia.com/wiki/Republic_Fleet_Systems" TargetMode="External"/><Relationship Id="rId62" Type="http://schemas.openxmlformats.org/officeDocument/2006/relationships/hyperlink" Target="http://starwars.wikia.com/wiki/Core_Galaxy_Systems" TargetMode="External"/><Relationship Id="rId454" Type="http://schemas.openxmlformats.org/officeDocument/2006/relationships/hyperlink" Target="http://starwars.wikia.com/wiki/Imperial_II-class_Star_Destroyer" TargetMode="External"/><Relationship Id="rId629" Type="http://schemas.openxmlformats.org/officeDocument/2006/relationships/hyperlink" Target="http://starwars.wikia.com/wiki/Joraan_Drive_Systems" TargetMode="External"/><Relationship Id="rId507" Type="http://schemas.openxmlformats.org/officeDocument/2006/relationships/hyperlink" Target="http://starwars.wikia.com/wiki/Derriphan-class_battleship" TargetMode="External"/><Relationship Id="rId552" Type="http://schemas.openxmlformats.org/officeDocument/2006/relationships/hyperlink" Target="http://starwars.wikia.com/wiki/RZ-1_A-wing_interceptor" TargetMode="External"/><Relationship Id="rId562" Type="http://schemas.openxmlformats.org/officeDocument/2006/relationships/hyperlink" Target="http://starwars.wikia.com/wiki/578-R_space_transport" TargetMode="External"/><Relationship Id="rId535" Type="http://schemas.openxmlformats.org/officeDocument/2006/relationships/hyperlink" Target="http://starwars.wikia.com/wiki/CF9_Crossfire_starfighter" TargetMode="External"/><Relationship Id="rId761" Type="http://schemas.openxmlformats.org/officeDocument/2006/relationships/hyperlink" Target="http://starwars.wikia.com/wiki/Zero-G_assault_stormtrooper" TargetMode="External"/><Relationship Id="rId56" Type="http://schemas.openxmlformats.org/officeDocument/2006/relationships/hyperlink" Target="http://starwars.wikia.com/wiki/Phlac-Arphocc_Automata_Industries" TargetMode="External"/><Relationship Id="rId132" Type="http://schemas.openxmlformats.org/officeDocument/2006/relationships/hyperlink" Target="http://starwars.wikia.com/wiki/Rendili_StarDrive" TargetMode="External"/><Relationship Id="rId32" Type="http://schemas.openxmlformats.org/officeDocument/2006/relationships/hyperlink" Target="http://starwars.wikia.com/wiki/Yuuzhan_Vong" TargetMode="External"/><Relationship Id="rId13" Type="http://schemas.openxmlformats.org/officeDocument/2006/relationships/hyperlink" Target="http://starwars.wikia.com/wiki/Corellian_Engineering_Corporation" TargetMode="External"/><Relationship Id="rId191" Type="http://schemas.openxmlformats.org/officeDocument/2006/relationships/hyperlink" Target="http://starwars.wikia.com/wiki/Tenloss_Syndicate" TargetMode="External"/><Relationship Id="rId298" Type="http://schemas.openxmlformats.org/officeDocument/2006/relationships/hyperlink" Target="http://starwars.wikia.com/wiki/Nebula-class_Star_Destroyer" TargetMode="External"/><Relationship Id="rId258" Type="http://schemas.openxmlformats.org/officeDocument/2006/relationships/hyperlink" Target="http://starwars.wikia.com/wiki/Kuat_Systems_Engineering" TargetMode="External"/><Relationship Id="rId54" Type="http://schemas.openxmlformats.org/officeDocument/2006/relationships/hyperlink" Target="http://starwars.wikia.com/wiki/Rendili_StarDrive" TargetMode="External"/><Relationship Id="rId101" Type="http://schemas.openxmlformats.org/officeDocument/2006/relationships/hyperlink" Target="http://starwars.wikia.com/wiki/Republic_Sienar_Systems" TargetMode="External"/><Relationship Id="rId506" Type="http://schemas.openxmlformats.org/officeDocument/2006/relationships/hyperlink" Target="http://starwars.wikia.com/wiki/Diamond-class_cruiser" TargetMode="External"/><Relationship Id="rId514" Type="http://schemas.openxmlformats.org/officeDocument/2006/relationships/hyperlink" Target="http://starwars.wikia.com/wiki/Corellian/B-wing_Ugly" TargetMode="External"/><Relationship Id="rId627" Type="http://schemas.openxmlformats.org/officeDocument/2006/relationships/hyperlink" Target="http://starwars.wikia.com/wiki/TransGalMeg_Industries" TargetMode="External"/><Relationship Id="rId155" Type="http://schemas.openxmlformats.org/officeDocument/2006/relationships/hyperlink" Target="http://starwars.wikia.com/wiki/Corellia_StarDrive" TargetMode="External"/><Relationship Id="rId203" Type="http://schemas.openxmlformats.org/officeDocument/2006/relationships/hyperlink" Target="http://starwars.wikia.com/wiki/Ubrikkian_Industries" TargetMode="External"/><Relationship Id="rId239" Type="http://schemas.openxmlformats.org/officeDocument/2006/relationships/hyperlink" Target="http://starwars.wikia.com/wiki/Rendili_StarDrive" TargetMode="External"/><Relationship Id="rId412" Type="http://schemas.openxmlformats.org/officeDocument/2006/relationships/hyperlink" Target="http://starwars.wikia.com/wiki/Mynock_(starship)" TargetMode="External"/><Relationship Id="rId682" Type="http://schemas.openxmlformats.org/officeDocument/2006/relationships/hyperlink" Target="http://starwars.wikia.com/wiki/Sabaoth_Squadron_spy_ship" TargetMode="External"/><Relationship Id="rId755" Type="http://schemas.openxmlformats.org/officeDocument/2006/relationships/hyperlink" Target="http://starwars.wikia.com/wiki/CloakShape_Fighter" TargetMode="External"/><Relationship Id="rId305" Type="http://schemas.openxmlformats.org/officeDocument/2006/relationships/hyperlink" Target="http://starwars.wikia.com/wiki/BTL-S3_Y-wing" TargetMode="External"/><Relationship Id="rId315" Type="http://schemas.openxmlformats.org/officeDocument/2006/relationships/hyperlink" Target="http://starwars.wikia.com/wiki/YT-1250" TargetMode="External"/><Relationship Id="rId344" Type="http://schemas.openxmlformats.org/officeDocument/2006/relationships/hyperlink" Target="http://starwars.wikia.com/wiki/Teroch-type_gunship" TargetMode="External"/><Relationship Id="rId280" Type="http://schemas.openxmlformats.org/officeDocument/2006/relationships/hyperlink" Target="http://starwars.wikia.com/wiki/Arkanian_Legacy" TargetMode="External"/><Relationship Id="rId575" Type="http://schemas.openxmlformats.org/officeDocument/2006/relationships/hyperlink" Target="http://www.wizards.com/default.asp?x=starwars/article/Mesop2" TargetMode="External"/><Relationship Id="rId606" Type="http://schemas.openxmlformats.org/officeDocument/2006/relationships/hyperlink" Target="http://starwars.wikia.com/wiki/Kihraxz_light_fighter" TargetMode="External"/><Relationship Id="rId484" Type="http://schemas.openxmlformats.org/officeDocument/2006/relationships/hyperlink" Target="http://starwars.wikia.com/wiki/Fury-class_starfighter" TargetMode="External"/><Relationship Id="rId561" Type="http://schemas.openxmlformats.org/officeDocument/2006/relationships/hyperlink" Target="http://starwars.wikia.com/wiki/Action_VI_transport" TargetMode="External"/><Relationship Id="rId410" Type="http://schemas.openxmlformats.org/officeDocument/2006/relationships/hyperlink" Target="http://starwars.wikia.com/wiki/MT_dropship" TargetMode="External"/><Relationship Id="rId500" Type="http://schemas.openxmlformats.org/officeDocument/2006/relationships/hyperlink" Target="http://starwars.wikia.com/wiki/Lucrehulk-class_Droid_Control_Ship" TargetMode="External"/><Relationship Id="rId83" Type="http://schemas.openxmlformats.org/officeDocument/2006/relationships/hyperlink" Target="http://starwars.wikia.com/wiki/Rendili_Hyperworks" TargetMode="External"/><Relationship Id="rId173" Type="http://schemas.openxmlformats.org/officeDocument/2006/relationships/hyperlink" Target="http://starwars.wikia.com/wiki/Sith_Empire" TargetMode="External"/><Relationship Id="rId252" Type="http://schemas.openxmlformats.org/officeDocument/2006/relationships/hyperlink" Target="http://starwars.wikia.com/wiki/Kuat_Drive_Yards" TargetMode="External"/><Relationship Id="rId625" Type="http://schemas.openxmlformats.org/officeDocument/2006/relationships/hyperlink" Target="http://starwars.wikia.com/wiki/Sienar_Fleet_Systems" TargetMode="External"/><Relationship Id="rId687" Type="http://schemas.openxmlformats.org/officeDocument/2006/relationships/hyperlink" Target="http://starwars.wikia.com/wiki/Starfeld_Industries" TargetMode="External"/><Relationship Id="rId669" Type="http://schemas.openxmlformats.org/officeDocument/2006/relationships/hyperlink" Target="http://starwars.wikia.com/wiki/Xizor_Transport_Systems" TargetMode="External"/><Relationship Id="rId510" Type="http://schemas.openxmlformats.org/officeDocument/2006/relationships/hyperlink" Target="http://starwars.wikia.com/wiki/CX-133_Chaos_fighter" TargetMode="External"/><Relationship Id="rId243" Type="http://schemas.openxmlformats.org/officeDocument/2006/relationships/hyperlink" Target="http://starwars.wikia.com/wiki/Alliance_Underground_Engineering" TargetMode="External"/><Relationship Id="rId386" Type="http://schemas.openxmlformats.org/officeDocument/2006/relationships/hyperlink" Target="http://starwars.wikia.com/wiki/Pursuer-class_enforcement_ship" TargetMode="External"/><Relationship Id="rId220" Type="http://schemas.openxmlformats.org/officeDocument/2006/relationships/hyperlink" Target="http://starwars.wikia.com/wiki/Koensayr_Manufacturing" TargetMode="External"/><Relationship Id="rId432" Type="http://schemas.openxmlformats.org/officeDocument/2006/relationships/hyperlink" Target="http://starwars.wikia.com/wiki/Lancer-class_frigate" TargetMode="External"/><Relationship Id="rId607" Type="http://schemas.openxmlformats.org/officeDocument/2006/relationships/hyperlink" Target="http://starwars.wikia.com/wiki/Vaksai" TargetMode="External"/><Relationship Id="rId542" Type="http://schemas.openxmlformats.org/officeDocument/2006/relationships/hyperlink" Target="http://starwars.wikia.com/wiki/Besh-type_personal_starfighter" TargetMode="External"/><Relationship Id="rId539" Type="http://schemas.openxmlformats.org/officeDocument/2006/relationships/hyperlink" Target="http://starwars.wikia.com/wiki/B-wing_starfighter" TargetMode="External"/><Relationship Id="rId585" Type="http://schemas.openxmlformats.org/officeDocument/2006/relationships/hyperlink" Target="http://starwars.wikia.com/wiki/YKL-37R_Nova_Courier" TargetMode="External"/><Relationship Id="rId373" Type="http://schemas.openxmlformats.org/officeDocument/2006/relationships/hyperlink" Target="http://starwars.wikia.com/wiki/Scarlet_Star" TargetMode="External"/><Relationship Id="rId201" Type="http://schemas.openxmlformats.org/officeDocument/2006/relationships/hyperlink" Target="http://starwars.wikia.com/wiki/Shobquix_Yards" TargetMode="External"/><Relationship Id="rId179" Type="http://schemas.openxmlformats.org/officeDocument/2006/relationships/hyperlink" Target="http://starwars.wikia.com/wiki/MandalMotors" TargetMode="External"/><Relationship Id="rId508" Type="http://schemas.openxmlformats.org/officeDocument/2006/relationships/hyperlink" Target="http://starwars.wikia.com/wiki/Dagger-class_starfighter" TargetMode="External"/><Relationship Id="rId469" Type="http://schemas.openxmlformats.org/officeDocument/2006/relationships/hyperlink" Target="http://starwars.wikia.com/wiki/Hammerhead-class_cruiser" TargetMode="External"/><Relationship Id="rId680" Type="http://schemas.openxmlformats.org/officeDocument/2006/relationships/hyperlink" Target="http://www.wizards.com/default.asp?x=starwars/article/Mesop8" TargetMode="External"/><Relationship Id="rId165" Type="http://schemas.openxmlformats.org/officeDocument/2006/relationships/hyperlink" Target="http://starwars.wikia.com/wiki/Nubian_Design_Collective" TargetMode="External"/><Relationship Id="rId671" Type="http://schemas.openxmlformats.org/officeDocument/2006/relationships/hyperlink" Target="http://starwars.wikia.com/wiki/Incom_A-24_Slueth" TargetMode="External"/><Relationship Id="rId187" Type="http://schemas.openxmlformats.org/officeDocument/2006/relationships/hyperlink" Target="http://starwars.wikia.com/wiki/Incom" TargetMode="External"/><Relationship Id="rId440" Type="http://schemas.openxmlformats.org/officeDocument/2006/relationships/hyperlink" Target="http://starwars.wikia.com/wiki/Kazellis_light_freighter" TargetMode="External"/><Relationship Id="rId330" Type="http://schemas.openxmlformats.org/officeDocument/2006/relationships/hyperlink" Target="http://starwars.wikia.com/wiki/Tri-Scythe-class_frigate" TargetMode="External"/><Relationship Id="rId262" Type="http://schemas.openxmlformats.org/officeDocument/2006/relationships/hyperlink" Target="http://starwars.wikia.com/wiki/Kuat_Systems_Engineering" TargetMode="External"/><Relationship Id="rId605" Type="http://schemas.openxmlformats.org/officeDocument/2006/relationships/hyperlink" Target="http://starwars.wikia.com/wiki/AEG-77_Vigo" TargetMode="External"/><Relationship Id="rId613" Type="http://schemas.openxmlformats.org/officeDocument/2006/relationships/hyperlink" Target="http://starwars.wikia.com/wiki/MandalMotors" TargetMode="External"/><Relationship Id="rId18" Type="http://schemas.openxmlformats.org/officeDocument/2006/relationships/hyperlink" Target="http://starwars.wikia.com/wiki/Feethan_Ottraw_Scalable_Assemblies" TargetMode="External"/><Relationship Id="rId446" Type="http://schemas.openxmlformats.org/officeDocument/2006/relationships/hyperlink" Target="http://starwars.wikia.com/wiki/Jehavey%27ir-type_assault_ship" TargetMode="External"/><Relationship Id="rId27" Type="http://schemas.openxmlformats.org/officeDocument/2006/relationships/hyperlink" Target="http://starwars.wikia.com/wiki/Corellian_Engineering_Corporation" TargetMode="External"/><Relationship Id="rId99" Type="http://schemas.openxmlformats.org/officeDocument/2006/relationships/hyperlink" Target="http://starwars.wikia.com/wiki/Mon_Calamari_Shipyards" TargetMode="External"/><Relationship Id="rId341" Type="http://schemas.openxmlformats.org/officeDocument/2006/relationships/hyperlink" Target="http://starwars.wikia.com/wiki/Ebon_Hawk" TargetMode="External"/><Relationship Id="rId468" Type="http://schemas.openxmlformats.org/officeDocument/2006/relationships/hyperlink" Target="http://starwars.wikia.com/wiki/Hapan_Battle_Dragon" TargetMode="External"/><Relationship Id="rId45" Type="http://schemas.openxmlformats.org/officeDocument/2006/relationships/hyperlink" Target="http://starwars.wikia.com/wiki/Ugly" TargetMode="External"/><Relationship Id="rId58" Type="http://schemas.openxmlformats.org/officeDocument/2006/relationships/hyperlink" Target="http://starwars.wikia.com/wiki/Hoersch-Kessel_Drive,_Inc." TargetMode="External"/><Relationship Id="rId150" Type="http://schemas.openxmlformats.org/officeDocument/2006/relationships/hyperlink" Target="http://starwars.wikia.com/wiki/Sienar_Fleet_Systems" TargetMode="External"/><Relationship Id="rId470" Type="http://schemas.openxmlformats.org/officeDocument/2006/relationships/hyperlink" Target="http://starwars.wikia.com/wiki/H-60_Tempest_bomber" TargetMode="External"/><Relationship Id="rId628" Type="http://schemas.openxmlformats.org/officeDocument/2006/relationships/hyperlink" Target="http://starwars.wikia.com/wiki/TransGalMeg" TargetMode="External"/><Relationship Id="rId642" Type="http://schemas.openxmlformats.org/officeDocument/2006/relationships/hyperlink" Target="http://starwars.wikia.com/wiki/Sienar_Fleet_Systems" TargetMode="External"/><Relationship Id="rId149" Type="http://schemas.openxmlformats.org/officeDocument/2006/relationships/hyperlink" Target="http://starwars.wikia.com/wiki/Rendili_Hyperworks" TargetMode="External"/><Relationship Id="rId129" Type="http://schemas.openxmlformats.org/officeDocument/2006/relationships/hyperlink" Target="http://starwars.wikia.com/wiki/Olanji/Charubah" TargetMode="External"/><Relationship Id="rId512" Type="http://schemas.openxmlformats.org/officeDocument/2006/relationships/hyperlink" Target="http://starwars.wikia.com/wiki/TYE-wing" TargetMode="External"/><Relationship Id="rId544" Type="http://schemas.openxmlformats.org/officeDocument/2006/relationships/hyperlink" Target="http://starwars.wikia.com/wiki/Belbullab-22_starfighter" TargetMode="External"/><Relationship Id="rId409" Type="http://schemas.openxmlformats.org/officeDocument/2006/relationships/hyperlink" Target="http://starwars.wikia.com/wiki/N-1" TargetMode="External"/><Relationship Id="rId19" Type="http://schemas.openxmlformats.org/officeDocument/2006/relationships/hyperlink" Target="http://starwars.wikia.com/wiki/Feethan_Ottraw_Scalable_Assemblies" TargetMode="External"/><Relationship Id="rId120" Type="http://schemas.openxmlformats.org/officeDocument/2006/relationships/hyperlink" Target="http://starwars.wikia.com/wiki/MandalMotors" TargetMode="External"/><Relationship Id="rId126" Type="http://schemas.openxmlformats.org/officeDocument/2006/relationships/hyperlink" Target="http://starwars.wikia.com/wiki/Mon_Calamari_Shipyards" TargetMode="External"/><Relationship Id="rId307" Type="http://schemas.openxmlformats.org/officeDocument/2006/relationships/hyperlink" Target="http://starwars.wikia.com/wiki/BTL-S3_Y-wing" TargetMode="External"/><Relationship Id="rId109" Type="http://schemas.openxmlformats.org/officeDocument/2006/relationships/hyperlink" Target="http://starwars.wikia.com/wiki/Gallofree_Yards,_Inc" TargetMode="External"/><Relationship Id="rId371" Type="http://schemas.openxmlformats.org/officeDocument/2006/relationships/hyperlink" Target="http://starwars.wikia.com/wiki/Scurrg_H-6_prototype_bomber" TargetMode="External"/><Relationship Id="rId86" Type="http://schemas.openxmlformats.org/officeDocument/2006/relationships/hyperlink" Target="http://starwars.wikia.com/wiki/Techno_Union" TargetMode="External"/><Relationship Id="rId238" Type="http://schemas.openxmlformats.org/officeDocument/2006/relationships/hyperlink" Target="http://starwars.wikia.com/wiki/SoroSuub_Corporation" TargetMode="External"/><Relationship Id="rId59" Type="http://schemas.openxmlformats.org/officeDocument/2006/relationships/hyperlink" Target="http://starwars.wikia.com/wiki/Haor_Chall_Engineering" TargetMode="External"/><Relationship Id="rId66" Type="http://schemas.openxmlformats.org/officeDocument/2006/relationships/hyperlink" Target="http://starwars.wikia.com/wiki/FreiTek_Inc." TargetMode="External"/><Relationship Id="rId418" Type="http://schemas.openxmlformats.org/officeDocument/2006/relationships/hyperlink" Target="http://starwars.wikia.com/wiki/Miy%27til_assault_bomber" TargetMode="External"/><Relationship Id="rId135" Type="http://schemas.openxmlformats.org/officeDocument/2006/relationships/hyperlink" Target="http://starwars.wikia.com/wiki/Republic_Engineering_Corporation" TargetMode="External"/><Relationship Id="rId34" Type="http://schemas.openxmlformats.org/officeDocument/2006/relationships/hyperlink" Target="http://starwars.wikia.com/wiki/Corellian_Engineering_Corporation" TargetMode="External"/><Relationship Id="rId490" Type="http://schemas.openxmlformats.org/officeDocument/2006/relationships/hyperlink" Target="http://starwars.wikia.com/wiki/Eta-2_Actis-class_light_interceptor" TargetMode="External"/><Relationship Id="rId40" Type="http://schemas.openxmlformats.org/officeDocument/2006/relationships/hyperlink" Target="http://starwars.wikia.com/wiki/Corellian_Engineering_Corporation" TargetMode="External"/><Relationship Id="rId200" Type="http://schemas.openxmlformats.org/officeDocument/2006/relationships/hyperlink" Target="http://starwars.wikia.com/wiki/Sienar_Fleet_Systems" TargetMode="External"/><Relationship Id="rId241" Type="http://schemas.openxmlformats.org/officeDocument/2006/relationships/hyperlink" Target="http://starwars.wikia.com/wiki/Kuat_Drive_Yards" TargetMode="External"/><Relationship Id="rId274" Type="http://schemas.openxmlformats.org/officeDocument/2006/relationships/hyperlink" Target="http://starwars.wikia.com/wiki/Broadside-class_cruiser_kdb-1" TargetMode="External"/><Relationship Id="rId139" Type="http://schemas.openxmlformats.org/officeDocument/2006/relationships/hyperlink" Target="http://starwars.wikia.com/wiki/Sienar_Fleet_Systems" TargetMode="External"/><Relationship Id="rId557" Type="http://schemas.openxmlformats.org/officeDocument/2006/relationships/hyperlink" Target="http://starwars.wikia.com/wiki/Delta-7" TargetMode="External"/><Relationship Id="rId720" Type="http://schemas.openxmlformats.org/officeDocument/2006/relationships/hyperlink" Target="http://www.wizards.com/default.asp?x=starwars/article/Mesop7" TargetMode="External"/><Relationship Id="rId533" Type="http://schemas.openxmlformats.org/officeDocument/2006/relationships/hyperlink" Target="http://starwars.wikia.com/wiki/Charger_c70_retrofit" TargetMode="External"/><Relationship Id="rId583" Type="http://schemas.openxmlformats.org/officeDocument/2006/relationships/hyperlink" Target="http://starwars.wikia.com/wiki/Razor-class_starfighter" TargetMode="External"/><Relationship Id="rId674" Type="http://schemas.openxmlformats.org/officeDocument/2006/relationships/hyperlink" Target="http://starwars.wikia.com/wiki/Incom_Corporation" TargetMode="External"/><Relationship Id="rId637" Type="http://schemas.openxmlformats.org/officeDocument/2006/relationships/hyperlink" Target="http://starwars.wikia.com/wiki/Sienar_Fleet_Systems" TargetMode="External"/><Relationship Id="rId65" Type="http://schemas.openxmlformats.org/officeDocument/2006/relationships/hyperlink" Target="http://starwars.wikia.com/wiki/Cygnus_Spaceworks" TargetMode="External"/><Relationship Id="rId141" Type="http://schemas.openxmlformats.org/officeDocument/2006/relationships/hyperlink" Target="http://starwars.wikia.com/wiki/Subpro_Corporation" TargetMode="External"/><Relationship Id="rId580" Type="http://schemas.openxmlformats.org/officeDocument/2006/relationships/hyperlink" Target="http://starwars.wikia.com/wiki/M12-L_Kimogila_Heavy_Fighter" TargetMode="External"/><Relationship Id="rId744" Type="http://schemas.openxmlformats.org/officeDocument/2006/relationships/hyperlink" Target="http://www.wizards.com/default.asp?x=starwars/article/dodcampaign" TargetMode="External"/><Relationship Id="rId327" Type="http://schemas.openxmlformats.org/officeDocument/2006/relationships/hyperlink" Target="http://starwars.wikia.com/wiki/V-19_Torrent" TargetMode="External"/><Relationship Id="rId164" Type="http://schemas.openxmlformats.org/officeDocument/2006/relationships/hyperlink" Target="http://starwars.wikia.com/wiki/Sienar_Fleet_Systems" TargetMode="External"/><Relationship Id="rId300" Type="http://schemas.openxmlformats.org/officeDocument/2006/relationships/hyperlink" Target="http://starwars.wikia.com/wiki/Nova-class_battle_cruiser" TargetMode="External"/><Relationship Id="rId449" Type="http://schemas.openxmlformats.org/officeDocument/2006/relationships/hyperlink" Target="http://starwars.wikia.com/wiki/IPV-1_System_Patrol_Craft" TargetMode="External"/><Relationship Id="rId123" Type="http://schemas.openxmlformats.org/officeDocument/2006/relationships/hyperlink" Target="http://starwars.wikia.com/wiki/Feethan_Ottraw_Scalable_Assemblies" TargetMode="External"/><Relationship Id="rId441" Type="http://schemas.openxmlformats.org/officeDocument/2006/relationships/hyperlink" Target="http://starwars.wikia.com/wiki/Kappa-class_shuttle" TargetMode="External"/><Relationship Id="rId366" Type="http://schemas.openxmlformats.org/officeDocument/2006/relationships/hyperlink" Target="http://starwars.wikia.com/wiki/Sigma-class_long-range_shuttle" TargetMode="External"/><Relationship Id="rId531" Type="http://schemas.openxmlformats.org/officeDocument/2006/relationships/hyperlink" Target="http://starwars.wikia.com/wiki/CIS-Advanced_starfighter" TargetMode="External"/><Relationship Id="rId11" Type="http://schemas.openxmlformats.org/officeDocument/2006/relationships/hyperlink" Target="http://starwars.wikia.com/wiki/Alliance_Underground_Engineering" TargetMode="External"/><Relationship Id="rId292" Type="http://schemas.openxmlformats.org/officeDocument/2006/relationships/hyperlink" Target="http://starwars.wikia.com/wiki/YZ-775" TargetMode="External"/><Relationship Id="rId463" Type="http://schemas.openxmlformats.org/officeDocument/2006/relationships/hyperlink" Target="http://starwars.wikia.com/wiki/Hound%27s_Tooth" TargetMode="External"/><Relationship Id="rId587" Type="http://schemas.openxmlformats.org/officeDocument/2006/relationships/hyperlink" Target="http://starwars.wikia.com/wiki/Limpet_ship" TargetMode="External"/><Relationship Id="rId611" Type="http://schemas.openxmlformats.org/officeDocument/2006/relationships/hyperlink" Target="http://starwars.wikia.com/wiki/IRD" TargetMode="External"/><Relationship Id="rId665" Type="http://schemas.openxmlformats.org/officeDocument/2006/relationships/hyperlink" Target="http://starwars.wikia.com/wiki/R-41_Starchaser" TargetMode="External"/><Relationship Id="rId33" Type="http://schemas.openxmlformats.org/officeDocument/2006/relationships/hyperlink" Target="http://starwars.wikia.com/wiki/Corellian_Engineering_Corporation" TargetMode="External"/><Relationship Id="rId299" Type="http://schemas.openxmlformats.org/officeDocument/2006/relationships/hyperlink" Target="http://starwars.wikia.com/wiki/HWK-290" TargetMode="External"/><Relationship Id="rId91" Type="http://schemas.openxmlformats.org/officeDocument/2006/relationships/hyperlink" Target="http://starwars.wikia.com/wiki/Koensayr_Manufacturing" TargetMode="External"/><Relationship Id="rId601" Type="http://schemas.openxmlformats.org/officeDocument/2006/relationships/hyperlink" Target="http://starwars.wikia.com/wiki/TIE_Scout" TargetMode="External"/><Relationship Id="rId571" Type="http://schemas.openxmlformats.org/officeDocument/2006/relationships/hyperlink" Target="http://www.wizards.com/default.asp?x=starwars/article/Mesop4" TargetMode="External"/><Relationship Id="rId421" Type="http://schemas.openxmlformats.org/officeDocument/2006/relationships/hyperlink" Target="http://starwars.wikia.com/wiki/MedStar-class_frigate" TargetMode="External"/><Relationship Id="rId296" Type="http://schemas.openxmlformats.org/officeDocument/2006/relationships/hyperlink" Target="http://starwars.wikia.com/wiki/Class_720_freighter" TargetMode="External"/><Relationship Id="rId385" Type="http://schemas.openxmlformats.org/officeDocument/2006/relationships/hyperlink" Target="http://starwars.wikia.com/wiki/Quartermaster-class_supply_carrier" TargetMode="External"/><Relationship Id="rId15" Type="http://schemas.openxmlformats.org/officeDocument/2006/relationships/hyperlink" Target="http://starwars.wikia.com/wiki/SoroSuub" TargetMode="External"/><Relationship Id="rId620" Type="http://schemas.openxmlformats.org/officeDocument/2006/relationships/hyperlink" Target="http://starwars.wikia.com/wiki/Hoersch-Kessel_Drive,_Inc." TargetMode="External"/><Relationship Id="rId380" Type="http://schemas.openxmlformats.org/officeDocument/2006/relationships/hyperlink" Target="http://starwars.wikia.com/wiki/Starships_of_the_Galaxy_(2007)" TargetMode="External"/><Relationship Id="rId277" Type="http://schemas.openxmlformats.org/officeDocument/2006/relationships/hyperlink" Target="http://starwars.wikia.com/wiki/Blood_Brother" TargetMode="External"/><Relationship Id="rId509" Type="http://schemas.openxmlformats.org/officeDocument/2006/relationships/hyperlink" Target="http://starwars.wikia.com/wiki/Davaab-type_starfighter" TargetMode="External"/><Relationship Id="rId242" Type="http://schemas.openxmlformats.org/officeDocument/2006/relationships/hyperlink" Target="http://starwars.wikia.com/wiki/Kuat_Drive_Yards" TargetMode="External"/><Relationship Id="rId473" Type="http://schemas.openxmlformats.org/officeDocument/2006/relationships/hyperlink" Target="http://starwars.wikia.com/wiki/GS-100_salvage_ship" TargetMode="External"/><Relationship Id="rId474" Type="http://schemas.openxmlformats.org/officeDocument/2006/relationships/hyperlink" Target="http://starwars.wikia.com/wiki/GR-75_medium_transport" TargetMode="External"/><Relationship Id="rId267" Type="http://schemas.openxmlformats.org/officeDocument/2006/relationships/hyperlink" Target="http://starwars.wikia.com/wiki/Kuat_Systems_Engineering" TargetMode="External"/><Relationship Id="rId691" Type="http://schemas.openxmlformats.org/officeDocument/2006/relationships/hyperlink" Target="http://starwars.wikia.com/wiki/Deep-X_Explorer" TargetMode="External"/><Relationship Id="rId529" Type="http://schemas.openxmlformats.org/officeDocument/2006/relationships/hyperlink" Target="http://starwars.wikia.com/wiki/Recusant-class_Light_Destroyer" TargetMode="External"/><Relationship Id="rId70" Type="http://schemas.openxmlformats.org/officeDocument/2006/relationships/hyperlink" Target="http://starwars.wikia.com/wiki/Huppla_Pasa_Tisc_Shipwrights_Collective" TargetMode="External"/><Relationship Id="rId94" Type="http://schemas.openxmlformats.org/officeDocument/2006/relationships/hyperlink" Target="http://starwars.wikia.com/wiki/Telgorn_Corporation" TargetMode="External"/><Relationship Id="rId550" Type="http://schemas.openxmlformats.org/officeDocument/2006/relationships/hyperlink" Target="http://starwars.wikia.com/wiki/Munificent-class_star_frigate" TargetMode="External"/><Relationship Id="rId390" Type="http://schemas.openxmlformats.org/officeDocument/2006/relationships/hyperlink" Target="http://starwars.wikia.com/wiki/Predator-class_fighter" TargetMode="External"/><Relationship Id="rId734" Type="http://schemas.openxmlformats.org/officeDocument/2006/relationships/hyperlink" Target="http://starwars.wikia.com/wiki/Incom" TargetMode="External"/><Relationship Id="rId354" Type="http://schemas.openxmlformats.org/officeDocument/2006/relationships/hyperlink" Target="http://starwars.wikia.com/wiki/Starviper" TargetMode="External"/><Relationship Id="rId511" Type="http://schemas.openxmlformats.org/officeDocument/2006/relationships/hyperlink" Target="http://starwars.wikia.com/wiki/X-TIE_Fighter" TargetMode="External"/><Relationship Id="rId467" Type="http://schemas.openxmlformats.org/officeDocument/2006/relationships/hyperlink" Target="http://starwars.wikia.com/wiki/Nova-class_battle_cruiser" TargetMode="External"/><Relationship Id="rId727" Type="http://schemas.openxmlformats.org/officeDocument/2006/relationships/hyperlink" Target="http://starwars.wikia.com/wiki/Heraklon-class_transport" TargetMode="External"/><Relationship Id="rId261" Type="http://schemas.openxmlformats.org/officeDocument/2006/relationships/hyperlink" Target="http://starwars.wikia.com/wiki/Kuat_Systems_Engineering" TargetMode="External"/><Relationship Id="rId138" Type="http://schemas.openxmlformats.org/officeDocument/2006/relationships/hyperlink" Target="http://starwars.wikia.com/wiki/Corellian_Engineering_Corporation" TargetMode="External"/><Relationship Id="rId743" Type="http://schemas.openxmlformats.org/officeDocument/2006/relationships/hyperlink" Target="http://www.wizards.com/default.asp?x=starwars/article/dodcampaign" TargetMode="External"/><Relationship Id="rId128" Type="http://schemas.openxmlformats.org/officeDocument/2006/relationships/hyperlink" Target="http://starwars.wikia.com/wiki/Corellian_Engineering_Corporation" TargetMode="External"/><Relationship Id="rId721" Type="http://schemas.openxmlformats.org/officeDocument/2006/relationships/hyperlink" Target="http://www.wizards.com/default.asp?x=starwars/article/Mesop8" TargetMode="External"/><Relationship Id="rId359" Type="http://schemas.openxmlformats.org/officeDocument/2006/relationships/hyperlink" Target="http://starwars.wikia.com/wiki/Star_Galleon" TargetMode="External"/><Relationship Id="rId719" Type="http://schemas.openxmlformats.org/officeDocument/2006/relationships/hyperlink" Target="http://www.wizards.com/default.asp?x=starwars/article/Mesop5" TargetMode="External"/><Relationship Id="rId389" Type="http://schemas.openxmlformats.org/officeDocument/2006/relationships/hyperlink" Target="http://starwars.wikia.com/wiki/Predator-class_fighter" TargetMode="External"/><Relationship Id="rId422" Type="http://schemas.openxmlformats.org/officeDocument/2006/relationships/hyperlink" Target="http://starwars.wikia.com/wiki/MC80" TargetMode="External"/><Relationship Id="rId394" Type="http://schemas.openxmlformats.org/officeDocument/2006/relationships/hyperlink" Target="http://starwars.wikia.com/wiki/Porax-38" TargetMode="External"/><Relationship Id="rId295" Type="http://schemas.openxmlformats.org/officeDocument/2006/relationships/hyperlink" Target="http://starwars.wikia.com/wiki/Invisible_Hand" TargetMode="External"/><Relationship Id="rId205" Type="http://schemas.openxmlformats.org/officeDocument/2006/relationships/hyperlink" Target="http://starwars.wikia.com/wiki/Slayn_%26_Korpil" TargetMode="External"/><Relationship Id="rId324" Type="http://schemas.openxmlformats.org/officeDocument/2006/relationships/hyperlink" Target="http://starwars.wikia.com/wiki/Venator-class_Star_Destroyer" TargetMode="External"/><Relationship Id="rId89" Type="http://schemas.openxmlformats.org/officeDocument/2006/relationships/hyperlink" Target="http://starwars.wikia.com/wiki/Corellian_Engineering_Corporation" TargetMode="External"/><Relationship Id="rId114" Type="http://schemas.openxmlformats.org/officeDocument/2006/relationships/hyperlink" Target="http://starwars.wikia.com/wiki/Basiliskans" TargetMode="External"/><Relationship Id="rId426" Type="http://schemas.openxmlformats.org/officeDocument/2006/relationships/hyperlink" Target="http://starwars.wikia.com/wiki/Maka-Eekai_L4000_Transport" TargetMode="External"/><Relationship Id="rId545" Type="http://schemas.openxmlformats.org/officeDocument/2006/relationships/hyperlink" Target="http://starwars.wikia.com/wiki/Belbullab-22_starfighter" TargetMode="External"/><Relationship Id="rId758" Type="http://schemas.openxmlformats.org/officeDocument/2006/relationships/hyperlink" Target="http://starwars.wikia.com/wiki/12th_Squadron" TargetMode="External"/><Relationship Id="rId569" Type="http://schemas.openxmlformats.org/officeDocument/2006/relationships/hyperlink" Target="http://www.wizards.com/default.asp?x=starwars/article/Mesop3" TargetMode="External"/><Relationship Id="rId272" Type="http://schemas.openxmlformats.org/officeDocument/2006/relationships/hyperlink" Target="http://starwars.wikia.com/wiki/Kuat_Systems_Engineering" TargetMode="External"/><Relationship Id="rId730" Type="http://schemas.openxmlformats.org/officeDocument/2006/relationships/hyperlink" Target="http://starwars.wikia.com/wiki/Cygnus_Spaceworks" TargetMode="External"/><Relationship Id="rId592" Type="http://schemas.openxmlformats.org/officeDocument/2006/relationships/hyperlink" Target="http://starwars.wikia.com/wiki/Imperial_cargo_ship" TargetMode="External"/><Relationship Id="rId731" Type="http://schemas.openxmlformats.org/officeDocument/2006/relationships/hyperlink" Target="http://starwars.wikia.com/wiki/Mandal_Hypernautics" TargetMode="External"/><Relationship Id="rId360" Type="http://schemas.openxmlformats.org/officeDocument/2006/relationships/hyperlink" Target="http://starwars.wikia.com/wiki/Spinward-class_tender" TargetMode="External"/><Relationship Id="rId382" Type="http://schemas.openxmlformats.org/officeDocument/2006/relationships/hyperlink" Target="http://starwars.wikia.com/wiki/Assault_Frigate_Mark_I" TargetMode="External"/><Relationship Id="rId636" Type="http://schemas.openxmlformats.org/officeDocument/2006/relationships/hyperlink" Target="http://starwars.wikia.com/wiki/Corellian_Engineering_Corporation" TargetMode="External"/><Relationship Id="rId336" Type="http://schemas.openxmlformats.org/officeDocument/2006/relationships/hyperlink" Target="http://starwars.wikia.com/wiki/Tie_fighter" TargetMode="External"/><Relationship Id="rId176" Type="http://schemas.openxmlformats.org/officeDocument/2006/relationships/hyperlink" Target="http://starwars.wikia.com/wiki/Kuat_Drive_Yards" TargetMode="External"/><Relationship Id="rId704" Type="http://schemas.openxmlformats.org/officeDocument/2006/relationships/hyperlink" Target="http://starwars.wikia.com/wiki/Corellian_Engineering_Corporation" TargetMode="External"/><Relationship Id="rId2" Type="http://schemas.openxmlformats.org/officeDocument/2006/relationships/hyperlink" Target="http://starwars.wikia.com/wiki/Kuat_Drive_Yards" TargetMode="External"/><Relationship Id="rId257" Type="http://schemas.openxmlformats.org/officeDocument/2006/relationships/hyperlink" Target="http://starwars.wikia.com/wiki/Kuat_Systems_Engineering" TargetMode="External"/><Relationship Id="rId144" Type="http://schemas.openxmlformats.org/officeDocument/2006/relationships/hyperlink" Target="http://starwars.wikia.com/wiki/Kuat_Drive_Yards" TargetMode="External"/><Relationship Id="rId111" Type="http://schemas.openxmlformats.org/officeDocument/2006/relationships/hyperlink" Target="http://starwars.wikia.com/wiki/Corellian_Engineering_Corporation" TargetMode="External"/><Relationship Id="rId97" Type="http://schemas.openxmlformats.org/officeDocument/2006/relationships/hyperlink" Target="http://starwars.wikia.com/wiki/Kuat_Drive_Yards" TargetMode="External"/><Relationship Id="rId408" Type="http://schemas.openxmlformats.org/officeDocument/2006/relationships/hyperlink" Target="http://starwars.wikia.com/wiki/Nebula-class_Star_Destroyer" TargetMode="External"/><Relationship Id="rId465" Type="http://schemas.openxmlformats.org/officeDocument/2006/relationships/hyperlink" Target="http://starwars.wikia.com/wiki/Herald-class_shuttle" TargetMode="External"/><Relationship Id="rId342" Type="http://schemas.openxmlformats.org/officeDocument/2006/relationships/hyperlink" Target="http://starwars.wikia.com/wiki/The_Wheel" TargetMode="External"/><Relationship Id="rId281" Type="http://schemas.openxmlformats.org/officeDocument/2006/relationships/hyperlink" Target="http://starwars.wikia.com/wiki/RZ-1_A-wing_interceptor" TargetMode="External"/><Relationship Id="rId152" Type="http://schemas.openxmlformats.org/officeDocument/2006/relationships/hyperlink" Target="http://starwars.wikia.com/wiki/Free_Dac_Volunteers_Engineering_Corps" TargetMode="External"/><Relationship Id="rId499" Type="http://schemas.openxmlformats.org/officeDocument/2006/relationships/hyperlink" Target="http://starwars.wikia.com/wiki/Scarab-class_starfighter" TargetMode="External"/><Relationship Id="rId524" Type="http://schemas.openxmlformats.org/officeDocument/2006/relationships/hyperlink" Target="http://starwars.wikia.com/wiki/Corellian_Gunship" TargetMode="External"/><Relationship Id="rId576" Type="http://schemas.openxmlformats.org/officeDocument/2006/relationships/hyperlink" Target="http://www.wizards.com/default.asp?x=starwars/article/Mesop1" TargetMode="External"/><Relationship Id="rId214" Type="http://schemas.openxmlformats.org/officeDocument/2006/relationships/hyperlink" Target="http://starwars.wikia.com/wiki/Incom" TargetMode="External"/><Relationship Id="rId177" Type="http://schemas.openxmlformats.org/officeDocument/2006/relationships/hyperlink" Target="http://starwars.wikia.com/wiki/Republic_Fleet_Systems" TargetMode="External"/><Relationship Id="rId24" Type="http://schemas.openxmlformats.org/officeDocument/2006/relationships/hyperlink" Target="http://starwars.wikia.com/wiki/Haor_Chall_Engineering" TargetMode="External"/><Relationship Id="rId260" Type="http://schemas.openxmlformats.org/officeDocument/2006/relationships/hyperlink" Target="http://starwars.wikia.com/wiki/Kuat_Systems_Engineering" TargetMode="External"/><Relationship Id="rId456" Type="http://schemas.openxmlformats.org/officeDocument/2006/relationships/hyperlink" Target="http://starwars.wikia.com/wiki/Light_Corvette" TargetMode="External"/><Relationship Id="rId481" Type="http://schemas.openxmlformats.org/officeDocument/2006/relationships/hyperlink" Target="http://starwars.wikia.com/wiki/23K_Service_Shuttle" TargetMode="External"/><Relationship Id="rId487" Type="http://schemas.openxmlformats.org/officeDocument/2006/relationships/hyperlink" Target="http://starwars.wikia.com/wiki/Firespray-31-class_patrol_and_attack_craft" TargetMode="External"/><Relationship Id="rId52" Type="http://schemas.openxmlformats.org/officeDocument/2006/relationships/hyperlink" Target="http://starwars.wikia.com/wiki/Commerce_Guild" TargetMode="External"/><Relationship Id="rId170" Type="http://schemas.openxmlformats.org/officeDocument/2006/relationships/hyperlink" Target="http://starwars.wikia.com/wiki/Sienar_Fleet_Systems" TargetMode="External"/><Relationship Id="rId650" Type="http://schemas.openxmlformats.org/officeDocument/2006/relationships/hyperlink" Target="http://starwars.wikia.com/wiki/G1-M4-C_Dunelizard_Fighter" TargetMode="External"/><Relationship Id="rId672" Type="http://schemas.openxmlformats.org/officeDocument/2006/relationships/hyperlink" Target="http://starwars.wikia.com/wiki/Ferret-class_reconnaissance_vessel" TargetMode="External"/><Relationship Id="rId435" Type="http://schemas.openxmlformats.org/officeDocument/2006/relationships/hyperlink" Target="http://starwars.wikia.com/wiki/K-wing" TargetMode="External"/><Relationship Id="rId190" Type="http://schemas.openxmlformats.org/officeDocument/2006/relationships/hyperlink" Target="http://starwars.wikia.com/wiki/Neo-Crusader_War_Forge" TargetMode="External"/><Relationship Id="rId318" Type="http://schemas.openxmlformats.org/officeDocument/2006/relationships/hyperlink" Target="http://starwars.wikia.com/wiki/X-83_TwinTail_starfighter" TargetMode="External"/><Relationship Id="rId246" Type="http://schemas.openxmlformats.org/officeDocument/2006/relationships/hyperlink" Target="http://starwars.wikia.com/wiki/Bengel_Shipbuilders" TargetMode="External"/><Relationship Id="rId289" Type="http://schemas.openxmlformats.org/officeDocument/2006/relationships/hyperlink" Target="http://starwars.wikia.com/wiki/Moomo_Williwaw" TargetMode="External"/><Relationship Id="rId163" Type="http://schemas.openxmlformats.org/officeDocument/2006/relationships/hyperlink" Target="http://starwars.wikia.com/wiki/Corellian_Engineering_Corporation" TargetMode="External"/><Relationship Id="rId638" Type="http://schemas.openxmlformats.org/officeDocument/2006/relationships/hyperlink" Target="http://starwars.wikia.com/wiki/Sienar_Fleet_Systems" TargetMode="External"/><Relationship Id="rId304" Type="http://schemas.openxmlformats.org/officeDocument/2006/relationships/hyperlink" Target="http://starwars.wikia.com/wiki/BTL-A4" TargetMode="External"/><Relationship Id="rId23" Type="http://schemas.openxmlformats.org/officeDocument/2006/relationships/hyperlink" Target="http://starwars.wikia.com/wiki/Slayn_%26_Korpil" TargetMode="External"/><Relationship Id="rId136" Type="http://schemas.openxmlformats.org/officeDocument/2006/relationships/hyperlink" Target="http://starwars.wikia.com/wiki/Huppla_Pasa_Tisc_Shipwrights_Collective" TargetMode="External"/><Relationship Id="rId228" Type="http://schemas.openxmlformats.org/officeDocument/2006/relationships/hyperlink" Target="http://starwars.wikia.com/wiki/Hoersch-Kessel_Drive,_Inc." TargetMode="External"/><Relationship Id="rId497" Type="http://schemas.openxmlformats.org/officeDocument/2006/relationships/hyperlink" Target="http://starwars.wikia.com/wiki/Variable_Geometry_Self-Propelled_Battle_Droid" TargetMode="External"/><Relationship Id="rId688" Type="http://schemas.openxmlformats.org/officeDocument/2006/relationships/hyperlink" Target="http://starwars.wikia.com/wiki/Mandal_Hypernautics" TargetMode="External"/><Relationship Id="rId146" Type="http://schemas.openxmlformats.org/officeDocument/2006/relationships/hyperlink" Target="http://starwars.wikia.com/wiki/Kuat_Drive_Yards" TargetMode="External"/><Relationship Id="rId406" Type="http://schemas.openxmlformats.org/officeDocument/2006/relationships/hyperlink" Target="http://starwars.wikia.com/wiki/Nebulon-B" TargetMode="External"/><Relationship Id="rId208" Type="http://schemas.openxmlformats.org/officeDocument/2006/relationships/hyperlink" Target="http://starwars.wikia.com/wiki/Kuat_Drive_Yards" TargetMode="External"/><Relationship Id="rId230" Type="http://schemas.openxmlformats.org/officeDocument/2006/relationships/hyperlink" Target="http://starwars.wikia.com/wiki/Corellian_Engineering_Corporation" TargetMode="External"/><Relationship Id="rId639" Type="http://schemas.openxmlformats.org/officeDocument/2006/relationships/hyperlink" Target="http://starwars.wikia.com/wiki/Sienar_Fleet_Systems" TargetMode="External"/><Relationship Id="rId754" Type="http://schemas.openxmlformats.org/officeDocument/2006/relationships/hyperlink" Target="http://starwars.wikia.com/wiki/Kuat_Systems_Engineering" TargetMode="External"/><Relationship Id="rId402" Type="http://schemas.openxmlformats.org/officeDocument/2006/relationships/hyperlink" Target="http://starwars.wikia.com/wiki/NovaSword_Space_Superiority_Fighter" TargetMode="External"/><Relationship Id="rId477" Type="http://schemas.openxmlformats.org/officeDocument/2006/relationships/hyperlink" Target="http://starwars.wikia.com/wiki/Gozanti_Cruiser" TargetMode="External"/><Relationship Id="rId213" Type="http://schemas.openxmlformats.org/officeDocument/2006/relationships/hyperlink" Target="http://starwars.wikia.com/wiki/Incom" TargetMode="External"/><Relationship Id="rId591" Type="http://schemas.openxmlformats.org/officeDocument/2006/relationships/hyperlink" Target="http://starwars.wikia.com/wiki/Assault_Gunboat" TargetMode="External"/><Relationship Id="rId690" Type="http://schemas.openxmlformats.org/officeDocument/2006/relationships/hyperlink" Target="http://starwars.wikia.com/wiki/The_Unknown_Regions" TargetMode="External"/><Relationship Id="rId711" Type="http://schemas.openxmlformats.org/officeDocument/2006/relationships/hyperlink" Target="http://starwars.wikia.com/wiki/Hoersch-Kessel_Drive,_Inc." TargetMode="External"/><Relationship Id="rId742" Type="http://schemas.openxmlformats.org/officeDocument/2006/relationships/hyperlink" Target="http://www.wizards.com/default.asp?x=starwars/article/dodcampaign" TargetMode="External"/><Relationship Id="rId41" Type="http://schemas.openxmlformats.org/officeDocument/2006/relationships/hyperlink" Target="http://starwars.wikia.com/wiki/Corellian_Engineering_Corporation" TargetMode="External"/><Relationship Id="rId392" Type="http://schemas.openxmlformats.org/officeDocument/2006/relationships/hyperlink" Target="http://starwars.wikia.com/wiki/S40K_Phoenix_Hawk-class_light_pinnace" TargetMode="External"/><Relationship Id="rId450" Type="http://schemas.openxmlformats.org/officeDocument/2006/relationships/hyperlink" Target="http://starwars.wikia.com/wiki/Interdictor-class_Cruiser" TargetMode="External"/><Relationship Id="rId516" Type="http://schemas.openxmlformats.org/officeDocument/2006/relationships/hyperlink" Target="http://starwars.wikia.com/wiki/Crix-class_armored_shuttle" TargetMode="External"/><Relationship Id="rId732" Type="http://schemas.openxmlformats.org/officeDocument/2006/relationships/hyperlink" Target="http://starwars.wikia.com/wiki/Sadon_Shipwrights" TargetMode="External"/><Relationship Id="rId738" Type="http://schemas.openxmlformats.org/officeDocument/2006/relationships/hyperlink" Target="http://www.wizards.com/default.asp?x=starwars/article/dodcampaign" TargetMode="External"/><Relationship Id="rId400" Type="http://schemas.openxmlformats.org/officeDocument/2006/relationships/hyperlink" Target="http://starwars.wikia.com/wiki/Nune-class_Imperial_shuttle" TargetMode="External"/><Relationship Id="rId649" Type="http://schemas.openxmlformats.org/officeDocument/2006/relationships/hyperlink" Target="http://starwars.wikia.com/wiki/Gladius-class_light_freighter" TargetMode="External"/><Relationship Id="rId331" Type="http://schemas.openxmlformats.org/officeDocument/2006/relationships/hyperlink" Target="http://starwars.wikia.com/wiki/Toscan_8-Q_starfighter" TargetMode="External"/><Relationship Id="rId724" Type="http://schemas.openxmlformats.org/officeDocument/2006/relationships/hyperlink" Target="http://starwars.wikia.com/wiki/Baas-class_space_station" TargetMode="External"/><Relationship Id="rId156" Type="http://schemas.openxmlformats.org/officeDocument/2006/relationships/hyperlink" Target="http://starwars.wikia.com/wiki/Incom" TargetMode="External"/><Relationship Id="rId222" Type="http://schemas.openxmlformats.org/officeDocument/2006/relationships/hyperlink" Target="http://starwars.wikia.com/wiki/Incom" TargetMode="External"/><Relationship Id="rId247" Type="http://schemas.openxmlformats.org/officeDocument/2006/relationships/hyperlink" Target="http://starwars.wikia.com/wiki/Corellian_Engineering_Corporation" TargetMode="External"/><Relationship Id="rId362" Type="http://schemas.openxmlformats.org/officeDocument/2006/relationships/hyperlink" Target="http://starwars.wikia.com/wiki/Slave_I" TargetMode="External"/><Relationship Id="rId153" Type="http://schemas.openxmlformats.org/officeDocument/2006/relationships/hyperlink" Target="http://starwars.wikia.com/wiki/Huppla_Pasa_Tisc_Shipwrights_Collective" TargetMode="External"/><Relationship Id="rId77" Type="http://schemas.openxmlformats.org/officeDocument/2006/relationships/hyperlink" Target="http://starwars.wikia.com/wiki/Galactic_Power_Engineering" TargetMode="External"/><Relationship Id="rId501" Type="http://schemas.openxmlformats.org/officeDocument/2006/relationships/hyperlink" Target="http://starwars.wikia.com/wiki/Tri_fighter" TargetMode="External"/><Relationship Id="rId578" Type="http://schemas.openxmlformats.org/officeDocument/2006/relationships/hyperlink" Target="http://starwars.wikia.com/wiki/G1-M4-C_Dunelizard_Fighter" TargetMode="External"/><Relationship Id="rId652" Type="http://schemas.openxmlformats.org/officeDocument/2006/relationships/hyperlink" Target="http://starwars.wikia.com/wiki/TIE_Scout" TargetMode="External"/><Relationship Id="rId460" Type="http://schemas.openxmlformats.org/officeDocument/2006/relationships/hyperlink" Target="http://starwars.wikia.com/wiki/I4_Ionizer_starfighter" TargetMode="External"/><Relationship Id="rId651" Type="http://schemas.openxmlformats.org/officeDocument/2006/relationships/hyperlink" Target="http://starwars.wikia.com/wiki/MandalMotors" TargetMode="External"/><Relationship Id="rId709" Type="http://schemas.openxmlformats.org/officeDocument/2006/relationships/hyperlink" Target="http://starwars.wikia.com/wiki/Loronar_Corporation" TargetMode="External"/><Relationship Id="rId602" Type="http://schemas.openxmlformats.org/officeDocument/2006/relationships/hyperlink" Target="http://starwars.wikia.com/wiki/TIE_Shuttle" TargetMode="External"/><Relationship Id="rId707" Type="http://schemas.openxmlformats.org/officeDocument/2006/relationships/hyperlink" Target="http://starwars.wikia.com/wiki/SoroSuub_Corporation" TargetMode="External"/><Relationship Id="rId339" Type="http://schemas.openxmlformats.org/officeDocument/2006/relationships/hyperlink" Target="http://starwars.wikia.com/wiki/TIE_Advanced_x1" TargetMode="External"/><Relationship Id="rId478" Type="http://schemas.openxmlformats.org/officeDocument/2006/relationships/hyperlink" Target="http://starwars.wikia.com/wiki/Golan_VIII_space_defense_platform" TargetMode="External"/><Relationship Id="rId244" Type="http://schemas.openxmlformats.org/officeDocument/2006/relationships/hyperlink" Target="http://starwars.wikia.com/wiki/The_Adasca_BioMechanical_Corporation_of_Arkania" TargetMode="External"/><Relationship Id="rId485" Type="http://schemas.openxmlformats.org/officeDocument/2006/relationships/hyperlink" Target="http://starwars.wikia.com/wiki/Foray-class_blockade_runner" TargetMode="External"/><Relationship Id="rId158" Type="http://schemas.openxmlformats.org/officeDocument/2006/relationships/hyperlink" Target="http://starwars.wikia.com/wiki/Rendili_StarDrive" TargetMode="External"/><Relationship Id="rId494" Type="http://schemas.openxmlformats.org/officeDocument/2006/relationships/hyperlink" Target="http://starwars.wikia.com/wiki/Errant_Venture" TargetMode="External"/><Relationship Id="rId560" Type="http://schemas.openxmlformats.org/officeDocument/2006/relationships/hyperlink" Target="http://starwars.wikia.com/wiki/Ardent-class_fast_frigate" TargetMode="External"/><Relationship Id="rId684" Type="http://schemas.openxmlformats.org/officeDocument/2006/relationships/hyperlink" Target="http://starwars.wikia.com/wiki/Z-10_Seeker" TargetMode="External"/><Relationship Id="rId609" Type="http://schemas.openxmlformats.org/officeDocument/2006/relationships/hyperlink" Target="http://starwars.wikia.com/wiki/Rihkxyrk_Attack_Ship" TargetMode="External"/><Relationship Id="rId458" Type="http://schemas.openxmlformats.org/officeDocument/2006/relationships/hyperlink" Target="http://starwars.wikia.com/wiki/Immobilizer_418" TargetMode="External"/><Relationship Id="rId679" Type="http://schemas.openxmlformats.org/officeDocument/2006/relationships/hyperlink" Target="http://www.wizards.com/default.asp?x=starwars/article/Mesop5" TargetMode="External"/><Relationship Id="rId161" Type="http://schemas.openxmlformats.org/officeDocument/2006/relationships/hyperlink" Target="http://starwars.wikia.com/wiki/Corellian_Engineering_Corporation" TargetMode="External"/><Relationship Id="rId87" Type="http://schemas.openxmlformats.org/officeDocument/2006/relationships/hyperlink" Target="http://starwars.wikia.com/wiki/Republic_Fleet_Systems" TargetMode="External"/><Relationship Id="rId6" Type="http://schemas.openxmlformats.org/officeDocument/2006/relationships/hyperlink" Target="http://starwars.wikia.com/wiki/Kuat_Drive_Yards" TargetMode="External"/><Relationship Id="rId49" Type="http://schemas.openxmlformats.org/officeDocument/2006/relationships/hyperlink" Target="http://starwars.wikia.com/wiki/Neo-Crusader_War_Forge" TargetMode="External"/><Relationship Id="rId44" Type="http://schemas.openxmlformats.org/officeDocument/2006/relationships/hyperlink" Target="http://starwars.wikia.com/wiki/Ugly" TargetMode="External"/><Relationship Id="rId134" Type="http://schemas.openxmlformats.org/officeDocument/2006/relationships/hyperlink" Target="http://starwars.wikia.com/wiki/Theed_Palace_Space_Vessel_Engineering_Corps" TargetMode="External"/><Relationship Id="rId182" Type="http://schemas.openxmlformats.org/officeDocument/2006/relationships/hyperlink" Target="http://starwars.wikia.com/wiki/Free_Dac_Volunteers_Engineering_Corps" TargetMode="External"/><Relationship Id="rId340" Type="http://schemas.openxmlformats.org/officeDocument/2006/relationships/hyperlink" Target="http://starwars.wikia.com/wiki/Theta-class_Shuttle" TargetMode="External"/><Relationship Id="rId419" Type="http://schemas.openxmlformats.org/officeDocument/2006/relationships/hyperlink" Target="http://starwars.wikia.com/wiki/Ministry-class_orbital_shuttle" TargetMode="External"/><Relationship Id="rId210" Type="http://schemas.openxmlformats.org/officeDocument/2006/relationships/hyperlink" Target="http://starwars.wikia.com/wiki/Rendili_StarDrive" TargetMode="External"/><Relationship Id="rId347" Type="http://schemas.openxmlformats.org/officeDocument/2006/relationships/hyperlink" Target="http://starwars.wikia.com/wiki/T-65_X-wing_starfighter" TargetMode="External"/><Relationship Id="rId430" Type="http://schemas.openxmlformats.org/officeDocument/2006/relationships/hyperlink" Target="http://starwars.wikia.com/wiki/Lucrehulk-class_Core_Ship" TargetMode="External"/><Relationship Id="rId448" Type="http://schemas.openxmlformats.org/officeDocument/2006/relationships/hyperlink" Target="http://starwars.wikia.com/wiki/J-1_shuttle" TargetMode="External"/><Relationship Id="rId523" Type="http://schemas.openxmlformats.org/officeDocument/2006/relationships/hyperlink" Target="http://starwars.wikia.com/wiki/YT-1930" TargetMode="External"/><Relationship Id="rId597" Type="http://schemas.openxmlformats.org/officeDocument/2006/relationships/hyperlink" Target="http://starwars.wikia.com/wiki/TIE_Experimental_M2" TargetMode="External"/><Relationship Id="rId632" Type="http://schemas.openxmlformats.org/officeDocument/2006/relationships/hyperlink" Target="http://starwars.wikia.com/wiki/Corporate_Sector_Authority" TargetMode="External"/><Relationship Id="rId641" Type="http://schemas.openxmlformats.org/officeDocument/2006/relationships/hyperlink" Target="http://starwars.wikia.com/wiki/Sienar_Fleet_Systems" TargetMode="External"/><Relationship Id="rId584" Type="http://schemas.openxmlformats.org/officeDocument/2006/relationships/hyperlink" Target="http://starwars.wikia.com/wiki/Mobquet_Medium_Transport" TargetMode="External"/><Relationship Id="rId723" Type="http://schemas.openxmlformats.org/officeDocument/2006/relationships/hyperlink" Target="http://www.wizards.com/default.asp?x=starwars/article/Mesop10" TargetMode="External"/><Relationship Id="rId303" Type="http://schemas.openxmlformats.org/officeDocument/2006/relationships/hyperlink" Target="http://starwars.wikia.com/wiki/CloakShape_Fighter" TargetMode="External"/><Relationship Id="rId227" Type="http://schemas.openxmlformats.org/officeDocument/2006/relationships/hyperlink" Target="http://starwars.wikia.com/wiki/Koensayr_Manufacturing" TargetMode="External"/><Relationship Id="rId36" Type="http://schemas.openxmlformats.org/officeDocument/2006/relationships/hyperlink" Target="http://starwars.wikia.com/wiki/Corellian_Engineering_Corporation" TargetMode="External"/><Relationship Id="rId431" Type="http://schemas.openxmlformats.org/officeDocument/2006/relationships/hyperlink" Target="http://starwars.wikia.com/wiki/Lethisk-class_armed_freighter" TargetMode="External"/><Relationship Id="rId540" Type="http://schemas.openxmlformats.org/officeDocument/2006/relationships/hyperlink" Target="http://starwars.wikia.com/wiki/B-wing_starfighter" TargetMode="External"/><Relationship Id="rId395" Type="http://schemas.openxmlformats.org/officeDocument/2006/relationships/hyperlink" Target="http://starwars.wikia.com/wiki/Pelta-class_frigate" TargetMode="External"/><Relationship Id="rId525" Type="http://schemas.openxmlformats.org/officeDocument/2006/relationships/hyperlink" Target="http://starwars.wikia.com/wiki/Corellian_Corvette" TargetMode="External"/><Relationship Id="rId590" Type="http://schemas.openxmlformats.org/officeDocument/2006/relationships/hyperlink" Target="http://starwars.wikia.com/wiki/Assassin-class_Corvette" TargetMode="External"/><Relationship Id="rId67" Type="http://schemas.openxmlformats.org/officeDocument/2006/relationships/hyperlink" Target="http://starwars.wikia.com/wiki/Nubian_Design_Collective" TargetMode="External"/><Relationship Id="rId703" Type="http://schemas.openxmlformats.org/officeDocument/2006/relationships/hyperlink" Target="http://starwars.wikia.com/wiki/SoroSuub" TargetMode="External"/><Relationship Id="rId110" Type="http://schemas.openxmlformats.org/officeDocument/2006/relationships/hyperlink" Target="http://starwars.wikia.com/wiki/Koros_Spaceworks" TargetMode="External"/><Relationship Id="rId263" Type="http://schemas.openxmlformats.org/officeDocument/2006/relationships/hyperlink" Target="http://starwars.wikia.com/wiki/Kuat_Systems_Engineering" TargetMode="External"/><Relationship Id="rId308" Type="http://schemas.openxmlformats.org/officeDocument/2006/relationships/hyperlink" Target="http://starwars.wikia.com/wiki/Zebra_starfighter" TargetMode="External"/><Relationship Id="rId108" Type="http://schemas.openxmlformats.org/officeDocument/2006/relationships/hyperlink" Target="http://starwars.wikia.com/wiki/Kazellis_Corporation" TargetMode="External"/><Relationship Id="rId322" Type="http://schemas.openxmlformats.org/officeDocument/2006/relationships/hyperlink" Target="http://starwars.wikia.com/wiki/Victory_II-class_Star_Destroyer" TargetMode="External"/><Relationship Id="rId737" Type="http://schemas.openxmlformats.org/officeDocument/2006/relationships/hyperlink" Target="http://www.wizards.com/default.asp?x=starwars/article/dodcampaign" TargetMode="External"/><Relationship Id="rId748" Type="http://schemas.openxmlformats.org/officeDocument/2006/relationships/hyperlink" Target="http://starwars.wikia.com/wiki/Rendili_StarDrive" TargetMode="External"/><Relationship Id="rId271" Type="http://schemas.openxmlformats.org/officeDocument/2006/relationships/hyperlink" Target="http://starwars.wikia.com/wiki/Kuat_Systems_Engineering" TargetMode="External"/><Relationship Id="rId387" Type="http://schemas.openxmlformats.org/officeDocument/2006/relationships/hyperlink" Target="http://starwars.wikia.com/wiki/Punworcca_116-class_interstellar_sloop" TargetMode="External"/><Relationship Id="rId622" Type="http://schemas.openxmlformats.org/officeDocument/2006/relationships/hyperlink" Target="http://starwars.wikia.com/wiki/Cygnus_Spaceworks" TargetMode="External"/><Relationship Id="rId675" Type="http://schemas.openxmlformats.org/officeDocument/2006/relationships/hyperlink" Target="http://starwars.wikia.com/wiki/Republic_Engineering_Corporation" TargetMode="External"/><Relationship Id="rId676" Type="http://schemas.openxmlformats.org/officeDocument/2006/relationships/hyperlink" Target="http://starwars.wikia.com/wiki/Republic_Engineering_Corporation" TargetMode="External"/><Relationship Id="rId151" Type="http://schemas.openxmlformats.org/officeDocument/2006/relationships/hyperlink" Target="http://starwars.wikia.com/wiki/Sienar_Fleet_Systems" TargetMode="External"/><Relationship Id="rId217" Type="http://schemas.openxmlformats.org/officeDocument/2006/relationships/hyperlink" Target="http://starwars.wikia.com/wiki/Corellian_Engineering_Corporation" TargetMode="External"/><Relationship Id="rId383" Type="http://schemas.openxmlformats.org/officeDocument/2006/relationships/hyperlink" Target="http://starwars.wikia.com/wiki/R-41_Starchaser" TargetMode="External"/><Relationship Id="rId198" Type="http://schemas.openxmlformats.org/officeDocument/2006/relationships/hyperlink" Target="http://starwars.wikia.com/wiki/Sienar_Fleet_Systems" TargetMode="External"/><Relationship Id="rId279" Type="http://schemas.openxmlformats.org/officeDocument/2006/relationships/hyperlink" Target="http://starwars.wikia.com/wiki/Tie_fighter" TargetMode="External"/><Relationship Id="rId357" Type="http://schemas.openxmlformats.org/officeDocument/2006/relationships/hyperlink" Target="http://starwars.wikia.com/wiki/StarForge_Station" TargetMode="External"/><Relationship Id="rId437" Type="http://schemas.openxmlformats.org/officeDocument/2006/relationships/hyperlink" Target="http://starwars.wikia.com/wiki/KR-TB_%22Doomtreader%22" TargetMode="External"/><Relationship Id="rId495" Type="http://schemas.openxmlformats.org/officeDocument/2006/relationships/hyperlink" Target="http://starwars.wikia.com/wiki/Eclipse_(ship)" TargetMode="External"/><Relationship Id="rId749" Type="http://schemas.openxmlformats.org/officeDocument/2006/relationships/hyperlink" Target="http://starwars.wikia.com/wiki/Victory_II-class_Star_Destroyer" TargetMode="External"/><Relationship Id="rId78" Type="http://schemas.openxmlformats.org/officeDocument/2006/relationships/hyperlink" Target="http://starwars.wikia.com/wiki/Gallofree_Yards,_Inc" TargetMode="External"/><Relationship Id="rId154" Type="http://schemas.openxmlformats.org/officeDocument/2006/relationships/hyperlink" Target="http://starwars.wikia.com/wiki/MandalMotors" TargetMode="External"/><Relationship Id="rId168" Type="http://schemas.openxmlformats.org/officeDocument/2006/relationships/hyperlink" Target="http://starwars.wikia.com/wiki/Neo-Crusader_War_Forge" TargetMode="External"/><Relationship Id="rId175" Type="http://schemas.openxmlformats.org/officeDocument/2006/relationships/hyperlink" Target="http://starwars.wikia.com/wiki/Feethan_Ottraw_Scalable_Assemblies" TargetMode="External"/><Relationship Id="rId350" Type="http://schemas.openxmlformats.org/officeDocument/2006/relationships/hyperlink" Target="http://starwars.wikia.com/wiki/Conqueror-class_assault_ship" TargetMode="External"/><Relationship Id="rId464" Type="http://schemas.openxmlformats.org/officeDocument/2006/relationships/hyperlink" Target="http://starwars.wikia.com/wiki/MC80_Home_One_type_Star_Cruiser" TargetMode="External"/><Relationship Id="rId21" Type="http://schemas.openxmlformats.org/officeDocument/2006/relationships/hyperlink" Target="http://starwars.wikia.com/wiki/Slayn_%26_Korpil" TargetMode="External"/><Relationship Id="rId223" Type="http://schemas.openxmlformats.org/officeDocument/2006/relationships/hyperlink" Target="http://starwars.wikia.com/wiki/Hyrotil_Vehicle_Works" TargetMode="External"/><Relationship Id="rId486" Type="http://schemas.openxmlformats.org/officeDocument/2006/relationships/hyperlink" Target="http://starwars.wikia.com/wiki/Freefall-class_bomber" TargetMode="External"/><Relationship Id="rId64" Type="http://schemas.openxmlformats.org/officeDocument/2006/relationships/hyperlink" Target="http://starwars.wikia.com/wiki/Kuat_Drive_Yards" TargetMode="External"/><Relationship Id="rId60" Type="http://schemas.openxmlformats.org/officeDocument/2006/relationships/hyperlink" Target="http://starwars.wikia.com/wiki/Baktoid_Armor_Workshop" TargetMode="External"/><Relationship Id="rId333" Type="http://schemas.openxmlformats.org/officeDocument/2006/relationships/hyperlink" Target="http://starwars.wikia.com/wiki/Tie_fighter" TargetMode="External"/><Relationship Id="rId283" Type="http://schemas.openxmlformats.org/officeDocument/2006/relationships/hyperlink" Target="http://starwars.wikia.com/wiki/Cardan_III-class_space_station" TargetMode="External"/><Relationship Id="rId599" Type="http://schemas.openxmlformats.org/officeDocument/2006/relationships/hyperlink" Target="http://starwars.wikia.com/wiki/TIE_Oppressor" TargetMode="External"/><Relationship Id="rId189" Type="http://schemas.openxmlformats.org/officeDocument/2006/relationships/hyperlink" Target="http://starwars.wikia.com/wiki/Damorian_Manufacturing_Corporation" TargetMode="External"/><Relationship Id="rId375" Type="http://schemas.openxmlformats.org/officeDocument/2006/relationships/hyperlink" Target="http://starwars.wikia.com/wiki/Sabaoth_starfighter" TargetMode="External"/><Relationship Id="rId10" Type="http://schemas.openxmlformats.org/officeDocument/2006/relationships/hyperlink" Target="http://starwars.wikia.com/wiki/Republic_Fleet_Systems" TargetMode="External"/><Relationship Id="rId372" Type="http://schemas.openxmlformats.org/officeDocument/2006/relationships/hyperlink" Target="http://starwars.wikia.com/wiki/Scimitar_assault_bomber" TargetMode="External"/><Relationship Id="rId447" Type="http://schemas.openxmlformats.org/officeDocument/2006/relationships/hyperlink" Target="http://starwars.wikia.com/wiki/Baronial-class_yacht" TargetMode="External"/><Relationship Id="rId515" Type="http://schemas.openxmlformats.org/officeDocument/2006/relationships/hyperlink" Target="http://starwars.wikia.com/wiki/Cutlass-9_patrol_fighter" TargetMode="External"/><Relationship Id="rId536" Type="http://schemas.openxmlformats.org/officeDocument/2006/relationships/hyperlink" Target="http://starwars.wikia.com/wiki/Centurion-class_battlecruiser" TargetMode="External"/><Relationship Id="rId746" Type="http://schemas.openxmlformats.org/officeDocument/2006/relationships/hyperlink" Target="http://starwars.wikia.com/wiki/Theta-class_Shuttle" TargetMode="External"/><Relationship Id="rId543" Type="http://schemas.openxmlformats.org/officeDocument/2006/relationships/hyperlink" Target="http://starwars.wikia.com/wiki/Belbullab-22_starfighter" TargetMode="External"/><Relationship Id="rId368" Type="http://schemas.openxmlformats.org/officeDocument/2006/relationships/hyperlink" Target="http://starwars.wikia.com/wiki/Shaadlar-type_troopship" TargetMode="External"/><Relationship Id="rId753" Type="http://schemas.openxmlformats.org/officeDocument/2006/relationships/hyperlink" Target="http://starwars.wikia.com/wiki/Skipray_Blastboat" TargetMode="External"/><Relationship Id="rId668" Type="http://schemas.openxmlformats.org/officeDocument/2006/relationships/hyperlink" Target="http://starwars.wikia.com/wiki/AEG-77_Vigo" TargetMode="External"/><Relationship Id="rId686" Type="http://schemas.openxmlformats.org/officeDocument/2006/relationships/hyperlink" Target="http://starwars.wikia.com/wiki/Durastar_Construction" TargetMode="External"/><Relationship Id="rId232" Type="http://schemas.openxmlformats.org/officeDocument/2006/relationships/hyperlink" Target="http://starwars.wikia.com/wiki/Ghtroc_Industries" TargetMode="External"/><Relationship Id="rId160" Type="http://schemas.openxmlformats.org/officeDocument/2006/relationships/hyperlink" Target="http://starwars.wikia.com/wiki/Sienar_Fleet_Systems" TargetMode="External"/><Relationship Id="rId301" Type="http://schemas.openxmlformats.org/officeDocument/2006/relationships/hyperlink" Target="http://starwars.wikia.com/wiki/G-Type_light_shuttle" TargetMode="External"/><Relationship Id="rId332" Type="http://schemas.openxmlformats.org/officeDocument/2006/relationships/hyperlink" Target="http://starwars.wikia.com/wiki/TIE_Prototype" TargetMode="External"/><Relationship Id="rId451" Type="http://schemas.openxmlformats.org/officeDocument/2006/relationships/hyperlink" Target="http://starwars.wikia.com/wiki/Inexpugnable-class_tactical_command_ship" TargetMode="External"/><Relationship Id="rId28" Type="http://schemas.openxmlformats.org/officeDocument/2006/relationships/hyperlink" Target="http://starwars.wikia.com/wiki/Republic_Fleet_Systems" TargetMode="External"/><Relationship Id="rId488" Type="http://schemas.openxmlformats.org/officeDocument/2006/relationships/hyperlink" Target="http://starwars.wikia.com/wiki/E-wing" TargetMode="External"/><Relationship Id="rId436" Type="http://schemas.openxmlformats.org/officeDocument/2006/relationships/hyperlink" Target="http://starwars.wikia.com/wiki/KT-400_military_droid_carrier" TargetMode="External"/><Relationship Id="rId581" Type="http://schemas.openxmlformats.org/officeDocument/2006/relationships/hyperlink" Target="http://starwars.wikia.com/wiki/M22-T_Krayt_Gunship" TargetMode="External"/><Relationship Id="rId624" Type="http://schemas.openxmlformats.org/officeDocument/2006/relationships/hyperlink" Target="http://starwars.wikia.com/wiki/Cygnus_Spaceworks" TargetMode="External"/><Relationship Id="rId323" Type="http://schemas.openxmlformats.org/officeDocument/2006/relationships/hyperlink" Target="http://starwars.wikia.com/wiki/Venator-class_Star_Destroyer" TargetMode="External"/><Relationship Id="rId405" Type="http://schemas.openxmlformats.org/officeDocument/2006/relationships/hyperlink" Target="http://starwars.wikia.com/wiki/Nemesis-class_patrol_ship" TargetMode="External"/><Relationship Id="rId555" Type="http://schemas.openxmlformats.org/officeDocument/2006/relationships/hyperlink" Target="http://starwars.wikia.com/wiki/Delta-7_Aethersprite-class_light_interceptor" TargetMode="External"/><Relationship Id="rId361" Type="http://schemas.openxmlformats.org/officeDocument/2006/relationships/hyperlink" Target="http://starwars.wikia.com/wiki/Soulless_One" TargetMode="External"/><Relationship Id="rId689" Type="http://schemas.openxmlformats.org/officeDocument/2006/relationships/hyperlink" Target="http://starwars.wikia.com/wiki/The_Unknown_Regions" TargetMode="External"/><Relationship Id="rId725" Type="http://schemas.openxmlformats.org/officeDocument/2006/relationships/hyperlink" Target="http://starwars.wikia.com/wiki/Alpha-class_Xg-1_Star_Wing" TargetMode="External"/><Relationship Id="rId654" Type="http://schemas.openxmlformats.org/officeDocument/2006/relationships/hyperlink" Target="http://starwars.wikia.com/wiki/AT-ST_drop_pod" TargetMode="External"/><Relationship Id="rId82" Type="http://schemas.openxmlformats.org/officeDocument/2006/relationships/hyperlink" Target="http://starwars.wikia.com/wiki/Slayn_%26_Korpil" TargetMode="External"/><Relationship Id="rId645" Type="http://schemas.openxmlformats.org/officeDocument/2006/relationships/hyperlink" Target="http://starwars.wikia.com/wiki/Corporate_Sector_Authority" TargetMode="External"/><Relationship Id="rId69" Type="http://schemas.openxmlformats.org/officeDocument/2006/relationships/hyperlink" Target="http://starwars.wikia.com/wiki/SoroSuub" TargetMode="External"/><Relationship Id="rId337" Type="http://schemas.openxmlformats.org/officeDocument/2006/relationships/hyperlink" Target="http://starwars.wikia.com/wiki/Tie_defender" TargetMode="External"/><Relationship Id="rId147" Type="http://schemas.openxmlformats.org/officeDocument/2006/relationships/hyperlink" Target="http://starwars.wikia.com/wiki/Buuper_Torsckil_Abbey_Devices" TargetMode="External"/><Relationship Id="rId471" Type="http://schemas.openxmlformats.org/officeDocument/2006/relationships/hyperlink" Target="http://starwars.wikia.com/wiki/Guardian-class_light_cruiser" TargetMode="External"/><Relationship Id="rId695" Type="http://schemas.openxmlformats.org/officeDocument/2006/relationships/hyperlink" Target="http://starwars.wikia.com/wiki/Mu-2_shuttle" TargetMode="External"/><Relationship Id="rId546" Type="http://schemas.openxmlformats.org/officeDocument/2006/relationships/hyperlink" Target="http://starwars.wikia.com/wiki/BC-714_luxury_transport" TargetMode="External"/><Relationship Id="rId735" Type="http://schemas.openxmlformats.org/officeDocument/2006/relationships/hyperlink" Target="http://starwars.wikia.com/wiki/Z-95_Headhunter" TargetMode="External"/><Relationship Id="rId206" Type="http://schemas.openxmlformats.org/officeDocument/2006/relationships/hyperlink" Target="http://starwars.wikia.com/wiki/Slayn_%26_Korpil" TargetMode="External"/><Relationship Id="rId433" Type="http://schemas.openxmlformats.org/officeDocument/2006/relationships/hyperlink" Target="http://starwars.wikia.com/wiki/Lambda-class_T-4a_shuttle" TargetMode="External"/><Relationship Id="rId759" Type="http://schemas.openxmlformats.org/officeDocument/2006/relationships/hyperlink" Target="http://starwars.wikia.com/wiki/Battle_of_Byss" TargetMode="External"/><Relationship Id="rId293" Type="http://schemas.openxmlformats.org/officeDocument/2006/relationships/hyperlink" Target="http://starwars.wikia.com/wiki/YX-1980_space_transport" TargetMode="External"/><Relationship Id="rId253" Type="http://schemas.openxmlformats.org/officeDocument/2006/relationships/hyperlink" Target="http://starwars.wikia.com/wiki/Cygnus_Spaceworks" TargetMode="External"/><Relationship Id="rId498" Type="http://schemas.openxmlformats.org/officeDocument/2006/relationships/hyperlink" Target="http://starwars.wikia.com/wiki/Variable_Geometry_Self-Propelled_Battle_Droid" TargetMode="External"/><Relationship Id="rId398" Type="http://schemas.openxmlformats.org/officeDocument/2006/relationships/hyperlink" Target="http://starwars.wikia.com/wiki/Pelagia_Duplex_Command_Assault_Gunship" TargetMode="External"/><Relationship Id="rId443" Type="http://schemas.openxmlformats.org/officeDocument/2006/relationships/hyperlink" Target="http://starwars.wikia.com/wiki/Kaloth-class_battlecruiser" TargetMode="External"/><Relationship Id="rId219" Type="http://schemas.openxmlformats.org/officeDocument/2006/relationships/hyperlink" Target="http://starwars.wikia.com/wiki/Corellian_Engineering_Corporation" TargetMode="External"/><Relationship Id="rId710" Type="http://schemas.openxmlformats.org/officeDocument/2006/relationships/hyperlink" Target="http://starwars.wikia.com/wiki/Kuat_Drive_Yards" TargetMode="External"/><Relationship Id="rId256" Type="http://schemas.openxmlformats.org/officeDocument/2006/relationships/hyperlink" Target="http://starwars.wikia.com/wiki/Ubrikkian_Industries" TargetMode="External"/><Relationship Id="rId248" Type="http://schemas.openxmlformats.org/officeDocument/2006/relationships/hyperlink" Target="http://starwars.wikia.com/wiki/Mendel_Baudo" TargetMode="External"/><Relationship Id="rId235" Type="http://schemas.openxmlformats.org/officeDocument/2006/relationships/hyperlink" Target="http://starwars.wikia.com/wiki/Ubrikkian_Industries" TargetMode="External"/><Relationship Id="rId763" Type="http://schemas.openxmlformats.org/officeDocument/2006/relationships/comments" Target="../comments9.xml"/><Relationship Id="rId269" Type="http://schemas.openxmlformats.org/officeDocument/2006/relationships/hyperlink" Target="http://starwars.wikia.com/wiki/Kuat_Systems_Engineering" TargetMode="External"/><Relationship Id="rId166" Type="http://schemas.openxmlformats.org/officeDocument/2006/relationships/hyperlink" Target="http://starwars.wikia.com/wiki/Mon_Calamari_Shipyards" TargetMode="External"/><Relationship Id="rId589" Type="http://schemas.openxmlformats.org/officeDocument/2006/relationships/hyperlink" Target="http://starwars.wikia.com/wiki/X4_Gunship" TargetMode="External"/><Relationship Id="rId623" Type="http://schemas.openxmlformats.org/officeDocument/2006/relationships/hyperlink" Target="http://starwars.wikia.com/wiki/Rothana_Heavy_Engineering" TargetMode="External"/><Relationship Id="rId53" Type="http://schemas.openxmlformats.org/officeDocument/2006/relationships/hyperlink" Target="http://starwars.wikia.com/wiki/Koensayr_Manufacturing" TargetMode="External"/><Relationship Id="rId84" Type="http://schemas.openxmlformats.org/officeDocument/2006/relationships/hyperlink" Target="http://starwars.wikia.com/wiki/Olanji/Charubah" TargetMode="External"/><Relationship Id="rId310" Type="http://schemas.openxmlformats.org/officeDocument/2006/relationships/hyperlink" Target="http://starwars.wikia.com/wiki/YZ-2500_heavy_transport" TargetMode="External"/><Relationship Id="rId334" Type="http://schemas.openxmlformats.org/officeDocument/2006/relationships/hyperlink" Target="http://starwars.wikia.com/wiki/Tie_fighter" TargetMode="External"/><Relationship Id="rId660" Type="http://schemas.openxmlformats.org/officeDocument/2006/relationships/hyperlink" Target="http://starwars.wikia.com/wiki/Haor_Chall_Engineering" TargetMode="External"/><Relationship Id="rId186" Type="http://schemas.openxmlformats.org/officeDocument/2006/relationships/hyperlink" Target="http://starwars.wikia.com/wiki/Incom" TargetMode="External"/><Relationship Id="rId588" Type="http://schemas.openxmlformats.org/officeDocument/2006/relationships/hyperlink" Target="http://starwars.wikia.com/wiki/T-wing_interceptor" TargetMode="External"/><Relationship Id="rId374" Type="http://schemas.openxmlformats.org/officeDocument/2006/relationships/hyperlink" Target="http://starwars.wikia.com/wiki/Sabertooth-class_assault/rescue_vessel" TargetMode="External"/><Relationship Id="rId631" Type="http://schemas.openxmlformats.org/officeDocument/2006/relationships/hyperlink" Target="http://starwars.wikia.com/wiki/Mandal_Hypernautics" TargetMode="External"/><Relationship Id="rId216" Type="http://schemas.openxmlformats.org/officeDocument/2006/relationships/hyperlink" Target="http://starwars.wikia.com/wiki/Corellian_Engineering_Corporation" TargetMode="External"/><Relationship Id="rId702" Type="http://schemas.openxmlformats.org/officeDocument/2006/relationships/hyperlink" Target="http://starwars.wikia.com/wiki/Uulshos_Manufacturing" TargetMode="External"/><Relationship Id="rId756" Type="http://schemas.openxmlformats.org/officeDocument/2006/relationships/hyperlink" Target="http://starwars.wikia.com/wiki/ILH-KK_Citadel-class_civilian_cruiser" TargetMode="External"/><Relationship Id="rId343" Type="http://schemas.openxmlformats.org/officeDocument/2006/relationships/hyperlink" Target="http://starwars.wikia.com/wiki/Hornet_interceptor" TargetMode="External"/><Relationship Id="rId643" Type="http://schemas.openxmlformats.org/officeDocument/2006/relationships/hyperlink" Target="http://starwars.wikia.com/wiki/Sienar_Fleet_Systems" TargetMode="External"/><Relationship Id="rId603" Type="http://schemas.openxmlformats.org/officeDocument/2006/relationships/hyperlink" Target="http://starwars.wikia.com/wiki/VT-49_Decimator" TargetMode="External"/><Relationship Id="rId701" Type="http://schemas.openxmlformats.org/officeDocument/2006/relationships/hyperlink" Target="http://starwars.wikia.com/wiki/Dartship" TargetMode="External"/><Relationship Id="rId739" Type="http://schemas.openxmlformats.org/officeDocument/2006/relationships/hyperlink" Target="http://www.wizards.com/default.asp?x=starwars/article/dodcampaign" TargetMode="External"/><Relationship Id="rId22" Type="http://schemas.openxmlformats.org/officeDocument/2006/relationships/hyperlink" Target="http://starwars.wikia.com/wiki/Slayn_%26_Korpil" TargetMode="External"/><Relationship Id="rId377" Type="http://schemas.openxmlformats.org/officeDocument/2006/relationships/hyperlink" Target="http://starwars.wikia.com/wiki/S-250_Chela-class_starfighter" TargetMode="External"/><Relationship Id="rId207" Type="http://schemas.openxmlformats.org/officeDocument/2006/relationships/hyperlink" Target="http://starwars.wikia.com/wiki/Corellian_Engineering_Corporation" TargetMode="External"/><Relationship Id="rId95" Type="http://schemas.openxmlformats.org/officeDocument/2006/relationships/hyperlink" Target="http://starwars.wikia.com/wiki/Rendili_StarDrive" TargetMode="External"/><Relationship Id="rId264" Type="http://schemas.openxmlformats.org/officeDocument/2006/relationships/hyperlink" Target="http://starwars.wikia.com/wiki/Kuat_Systems_Engineering" TargetMode="External"/><Relationship Id="rId309" Type="http://schemas.openxmlformats.org/officeDocument/2006/relationships/hyperlink" Target="http://starwars.wikia.com/wiki/Z-95_Headhunter" TargetMode="External"/><Relationship Id="rId39" Type="http://schemas.openxmlformats.org/officeDocument/2006/relationships/hyperlink" Target="http://starwars.wikia.com/wiki/Corellian_Engineering_Corporation" TargetMode="External"/><Relationship Id="rId209" Type="http://schemas.openxmlformats.org/officeDocument/2006/relationships/hyperlink" Target="http://starwars.wikia.com/wiki/Kuat_Drive_Yards" TargetMode="External"/><Relationship Id="rId43" Type="http://schemas.openxmlformats.org/officeDocument/2006/relationships/hyperlink" Target="http://starwars.wikia.com/wiki/SoroSuub" TargetMode="External"/><Relationship Id="rId297" Type="http://schemas.openxmlformats.org/officeDocument/2006/relationships/hyperlink" Target="http://starwars.wikia.com/wiki/Escape_Pod" TargetMode="External"/><Relationship Id="rId104" Type="http://schemas.openxmlformats.org/officeDocument/2006/relationships/hyperlink" Target="http://starwars.wikia.com/wiki/Neo-Crusader_War_Forge" TargetMode="External"/><Relationship Id="rId282" Type="http://schemas.openxmlformats.org/officeDocument/2006/relationships/hyperlink" Target="http://starwars.wikia.com/wiki/The_Bloody_Credit" TargetMode="External"/><Relationship Id="rId567" Type="http://schemas.openxmlformats.org/officeDocument/2006/relationships/hyperlink" Target="http://starwars.wikia.com/wiki/Alpha-3_Nimbus-class_V-wing_starfighter" TargetMode="External"/><Relationship Id="rId667" Type="http://schemas.openxmlformats.org/officeDocument/2006/relationships/hyperlink" Target="http://starwars.wikia.com/wiki/Ugly" TargetMode="External"/><Relationship Id="rId692" Type="http://schemas.openxmlformats.org/officeDocument/2006/relationships/hyperlink" Target="http://starwars.wikia.com/wiki/Drexl-class_starfighter" TargetMode="External"/><Relationship Id="rId527" Type="http://schemas.openxmlformats.org/officeDocument/2006/relationships/hyperlink" Target="http://starwars.wikia.com/wiki/Coralskipper" TargetMode="External"/><Relationship Id="rId211" Type="http://schemas.openxmlformats.org/officeDocument/2006/relationships/hyperlink" Target="http://starwars.wikia.com/wiki/Rendili_StarDrive" TargetMode="External"/><Relationship Id="rId90" Type="http://schemas.openxmlformats.org/officeDocument/2006/relationships/hyperlink" Target="http://starwars.wikia.com/wiki/Baktoid_Armor_Workshop" TargetMode="External"/><Relationship Id="rId306" Type="http://schemas.openxmlformats.org/officeDocument/2006/relationships/hyperlink" Target="http://starwars.wikia.com/wiki/BTL-S1_Y-wing_starfighter" TargetMode="External"/><Relationship Id="rId700" Type="http://schemas.openxmlformats.org/officeDocument/2006/relationships/hyperlink" Target="http://starwars.wikia.com/wiki/Vaya-class_scout" TargetMode="External"/><Relationship Id="rId532" Type="http://schemas.openxmlformats.org/officeDocument/2006/relationships/hyperlink" Target="http://starwars.wikia.com/wiki/Chu%27unthor" TargetMode="External"/><Relationship Id="rId693" Type="http://schemas.openxmlformats.org/officeDocument/2006/relationships/hyperlink" Target="http://starwars.wikia.com/wiki/JumpMaster_5000" TargetMode="External"/><Relationship Id="rId85" Type="http://schemas.openxmlformats.org/officeDocument/2006/relationships/hyperlink" Target="http://starwars.wikia.com/wiki/Hapan_Consortium" TargetMode="External"/><Relationship Id="rId760" Type="http://schemas.openxmlformats.org/officeDocument/2006/relationships/hyperlink" Target="http://www.wizards.com/default.asp?x=starwars/article/dodcampaign" TargetMode="External"/><Relationship Id="rId736" Type="http://schemas.openxmlformats.org/officeDocument/2006/relationships/hyperlink" Target="http://www.wizards.com/default.asp?x=starwars/article/dodcampaign" TargetMode="External"/><Relationship Id="rId9" Type="http://schemas.openxmlformats.org/officeDocument/2006/relationships/hyperlink" Target="http://starwars.wikia.com/wiki/Republic_Sienar_Systems" TargetMode="External"/><Relationship Id="rId615" Type="http://schemas.openxmlformats.org/officeDocument/2006/relationships/hyperlink" Target="http://starwars.wikia.com/wiki/Joraan_Drive_Systems" TargetMode="External"/><Relationship Id="rId291" Type="http://schemas.openxmlformats.org/officeDocument/2006/relationships/hyperlink" Target="http://starwars.wikia.com/wiki/Tibanna_gas_hauler" TargetMode="External"/><Relationship Id="rId14" Type="http://schemas.openxmlformats.org/officeDocument/2006/relationships/hyperlink" Target="http://starwars.wikia.com/wiki/Mendel_Baudo" TargetMode="External"/><Relationship Id="rId103" Type="http://schemas.openxmlformats.org/officeDocument/2006/relationships/hyperlink" Target="http://starwars.wikia.com/wiki/Eleaor_Propulsion" TargetMode="External"/><Relationship Id="rId379" Type="http://schemas.openxmlformats.org/officeDocument/2006/relationships/hyperlink" Target="http://starwars.wikia.com/wiki/Rogue_Shadow" TargetMode="External"/><Relationship Id="rId530" Type="http://schemas.openxmlformats.org/officeDocument/2006/relationships/hyperlink" Target="http://starwars.wikia.com/wiki/CloakShape_Fighter" TargetMode="External"/><Relationship Id="rId92" Type="http://schemas.openxmlformats.org/officeDocument/2006/relationships/hyperlink" Target="http://starwars.wikia.com/wiki/Koensayr_Manufacturing" TargetMode="External"/><Relationship Id="rId572" Type="http://schemas.openxmlformats.org/officeDocument/2006/relationships/hyperlink" Target="http://www.wizards.com/default.asp?x=starwars/article/KOTORweben8" TargetMode="External"/><Relationship Id="rId73" Type="http://schemas.openxmlformats.org/officeDocument/2006/relationships/hyperlink" Target="http://starwars.wikia.com/wiki/Sienar_Fleet_Systems" TargetMode="External"/><Relationship Id="rId420" Type="http://schemas.openxmlformats.org/officeDocument/2006/relationships/hyperlink" Target="http://starwars.wikia.com/wiki/Millennium_Falcon" TargetMode="External"/><Relationship Id="rId461" Type="http://schemas.openxmlformats.org/officeDocument/2006/relationships/hyperlink" Target="http://starwars.wikia.com/wiki/Hyperspace_beacon" TargetMode="External"/><Relationship Id="rId145" Type="http://schemas.openxmlformats.org/officeDocument/2006/relationships/hyperlink" Target="http://starwars.wikia.com/wiki/Kuat_Drive_Yards" TargetMode="External"/><Relationship Id="rId234" Type="http://schemas.openxmlformats.org/officeDocument/2006/relationships/hyperlink" Target="http://starwars.wikia.com/wiki/Corellian_Engineering_Corporation" TargetMode="External"/><Relationship Id="rId568" Type="http://schemas.openxmlformats.org/officeDocument/2006/relationships/hyperlink" Target="http://www.wizards.com/default.asp?x=starwars/article/SagaPreview8" TargetMode="External"/><Relationship Id="rId658" Type="http://schemas.openxmlformats.org/officeDocument/2006/relationships/hyperlink" Target="http://starwars.wikia.com/wiki/Wayfarer-class_medium_transport" TargetMode="External"/><Relationship Id="rId480" Type="http://schemas.openxmlformats.org/officeDocument/2006/relationships/hyperlink" Target="http://starwars.wikia.com/wiki/Skipray_Blastboat" TargetMode="External"/><Relationship Id="rId534" Type="http://schemas.openxmlformats.org/officeDocument/2006/relationships/hyperlink" Target="http://starwars.wikia.com/wiki/Nssis-class_Clawcraft" TargetMode="External"/><Relationship Id="rId401" Type="http://schemas.openxmlformats.org/officeDocument/2006/relationships/hyperlink" Target="http://starwars.wikia.com/wiki/Nu-class_attack_shuttle" TargetMode="External"/><Relationship Id="rId752" Type="http://schemas.openxmlformats.org/officeDocument/2006/relationships/hyperlink" Target="http://starwars.wikia.com/wiki/Sienar_Fleet_Systems" TargetMode="External"/><Relationship Id="rId653" Type="http://schemas.openxmlformats.org/officeDocument/2006/relationships/hyperlink" Target="http://starwars.wikia.com/wiki/Sienar_Fleet_Systems" TargetMode="External"/><Relationship Id="rId570" Type="http://schemas.openxmlformats.org/officeDocument/2006/relationships/hyperlink" Target="http://www.wizards.com/default.asp?x=starwars/article/KOTORweben8" TargetMode="External"/><Relationship Id="rId46" Type="http://schemas.openxmlformats.org/officeDocument/2006/relationships/hyperlink" Target="http://starwars.wikia.com/wiki/Ugly" TargetMode="External"/><Relationship Id="rId502" Type="http://schemas.openxmlformats.org/officeDocument/2006/relationships/hyperlink" Target="http://starwars.wikia.com/wiki/Tri_fighter" TargetMode="External"/><Relationship Id="rId81" Type="http://schemas.openxmlformats.org/officeDocument/2006/relationships/hyperlink" Target="http://starwars.wikia.com/wiki/Sienar_Fleet_Systems" TargetMode="External"/><Relationship Id="rId51" Type="http://schemas.openxmlformats.org/officeDocument/2006/relationships/hyperlink" Target="http://starwars.wikia.com/wiki/Sith_Empire" TargetMode="External"/><Relationship Id="rId224" Type="http://schemas.openxmlformats.org/officeDocument/2006/relationships/hyperlink" Target="http://starwars.wikia.com/wiki/Koensayr_Manufacturing" TargetMode="External"/><Relationship Id="rId250" Type="http://schemas.openxmlformats.org/officeDocument/2006/relationships/hyperlink" Target="http://starwars.wikia.com/wiki/Gallofree_Yards,_Inc" TargetMode="External"/><Relationship Id="rId388" Type="http://schemas.openxmlformats.org/officeDocument/2006/relationships/hyperlink" Target="http://starwars.wikia.com/wiki/Providence-class_carrier/destroyer" TargetMode="External"/><Relationship Id="rId212" Type="http://schemas.openxmlformats.org/officeDocument/2006/relationships/hyperlink" Target="http://starwars.wikia.com/wiki/Sienar_Fleet_Systems" TargetMode="External"/><Relationship Id="rId328" Type="http://schemas.openxmlformats.org/officeDocument/2006/relationships/hyperlink" Target="http://starwars.wikia.com/wiki/Seltiss-2_caravel" TargetMode="External"/><Relationship Id="rId254" Type="http://schemas.openxmlformats.org/officeDocument/2006/relationships/hyperlink" Target="http://starwars.wikia.com/wiki/Free_Dac_Volunteers_Engineering_Corps" TargetMode="External"/><Relationship Id="rId558" Type="http://schemas.openxmlformats.org/officeDocument/2006/relationships/hyperlink" Target="http://starwars.wikia.com/wiki/ARC-170" TargetMode="External"/><Relationship Id="rId444" Type="http://schemas.openxmlformats.org/officeDocument/2006/relationships/hyperlink" Target="http://starwars.wikia.com/wiki/Jumpstar_HPF_starfighter" TargetMode="External"/><Relationship Id="rId647" Type="http://schemas.openxmlformats.org/officeDocument/2006/relationships/hyperlink" Target="http://starwars.wikia.com/wiki/Phoebos-class_starfighter" TargetMode="External"/><Relationship Id="rId218" Type="http://schemas.openxmlformats.org/officeDocument/2006/relationships/hyperlink" Target="http://starwars.wikia.com/wiki/Corellian_Engineering_Corporation" TargetMode="External"/><Relationship Id="rId249" Type="http://schemas.openxmlformats.org/officeDocument/2006/relationships/hyperlink" Target="http://starwars.wikia.com/wiki/Kuat_Drive_Yards" TargetMode="External"/><Relationship Id="rId565" Type="http://schemas.openxmlformats.org/officeDocument/2006/relationships/hyperlink" Target="http://starwars.wikia.com/wiki/A-7_Hunter_interceptor" TargetMode="External"/><Relationship Id="rId423" Type="http://schemas.openxmlformats.org/officeDocument/2006/relationships/hyperlink" Target="http://starwars.wikia.com/wiki/MC-24a_light_shuttle" TargetMode="External"/><Relationship Id="rId577" Type="http://schemas.openxmlformats.org/officeDocument/2006/relationships/hyperlink" Target="http://www.wizards.com/default.asp?x=starwars/article/KOTORweben6arkleg" TargetMode="External"/><Relationship Id="rId489" Type="http://schemas.openxmlformats.org/officeDocument/2006/relationships/hyperlink" Target="http://starwars.wikia.com/wiki/Eta-2_Actis-class_light_interceptor" TargetMode="External"/><Relationship Id="rId174" Type="http://schemas.openxmlformats.org/officeDocument/2006/relationships/hyperlink" Target="http://starwars.wikia.com/wiki/Kuat_Drive_Yards" TargetMode="External"/><Relationship Id="rId364" Type="http://schemas.openxmlformats.org/officeDocument/2006/relationships/hyperlink" Target="http://starwars.wikia.com/wiki/Sith_interceptor" TargetMode="External"/><Relationship Id="rId664" Type="http://schemas.openxmlformats.org/officeDocument/2006/relationships/hyperlink" Target="http://starwars.wikia.com/wiki/Hoersch-Kessel_Drive,_Inc." TargetMode="External"/><Relationship Id="rId673" Type="http://schemas.openxmlformats.org/officeDocument/2006/relationships/hyperlink" Target="http://starwars.wikia.com/wiki/Prowler-class_reconnaissance_vessel" TargetMode="External"/><Relationship Id="rId713" Type="http://schemas.openxmlformats.org/officeDocument/2006/relationships/hyperlink" Target="http://www.wizards.com/default.asp?x=starwars/article/dodcampaign" TargetMode="External"/><Relationship Id="rId554" Type="http://schemas.openxmlformats.org/officeDocument/2006/relationships/hyperlink" Target="http://starwars.wikia.com/wiki/Sith_Infiltrator" TargetMode="External"/><Relationship Id="rId12" Type="http://schemas.openxmlformats.org/officeDocument/2006/relationships/hyperlink" Target="http://starwars.wikia.com/wiki/Hoersch-Kessel_Drive,_Inc." TargetMode="External"/><Relationship Id="rId476" Type="http://schemas.openxmlformats.org/officeDocument/2006/relationships/hyperlink" Target="http://starwars.wikia.com/wiki/GPE-7300_space_transport" TargetMode="External"/><Relationship Id="rId729" Type="http://schemas.openxmlformats.org/officeDocument/2006/relationships/hyperlink" Target="http://starwars.wikia.com/wiki/Durastar_Construction" TargetMode="External"/><Relationship Id="rId255" Type="http://schemas.openxmlformats.org/officeDocument/2006/relationships/hyperlink" Target="http://starwars.wikia.com/wiki/Cygnus_Spaceworks" TargetMode="External"/><Relationship Id="rId137" Type="http://schemas.openxmlformats.org/officeDocument/2006/relationships/hyperlink" Target="http://starwars.wikia.com/wiki/Kuat_Drive_Yards" TargetMode="External"/><Relationship Id="rId3" Type="http://schemas.openxmlformats.org/officeDocument/2006/relationships/hyperlink" Target="http://starwars.wikia.com/wiki/Rothana_Heavy_Engineering" TargetMode="External"/><Relationship Id="rId196" Type="http://schemas.openxmlformats.org/officeDocument/2006/relationships/hyperlink" Target="http://starwars.wikia.com/wiki/Sienar_Fleet_Systems" TargetMode="External"/><Relationship Id="rId459" Type="http://schemas.openxmlformats.org/officeDocument/2006/relationships/hyperlink" Target="http://starwars.wikia.com/wiki/ILH-KK_Citadel-class_civilian_cruiser" TargetMode="External"/><Relationship Id="rId612" Type="http://schemas.openxmlformats.org/officeDocument/2006/relationships/hyperlink" Target="http://starwars.wikia.com/wiki/IRD" TargetMode="External"/><Relationship Id="rId670" Type="http://schemas.openxmlformats.org/officeDocument/2006/relationships/hyperlink" Target="http://starwars.wikia.com/wiki/Corona-class_frigate" TargetMode="External"/><Relationship Id="rId356" Type="http://schemas.openxmlformats.org/officeDocument/2006/relationships/hyperlink" Target="http://starwars.wikia.com/wiki/Starscape-class_yacht" TargetMode="External"/><Relationship Id="rId100" Type="http://schemas.openxmlformats.org/officeDocument/2006/relationships/hyperlink" Target="http://starwars.wikia.com/wiki/Rendili_Hyperworks" TargetMode="External"/><Relationship Id="rId287" Type="http://schemas.openxmlformats.org/officeDocument/2006/relationships/hyperlink" Target="http://starwars.wikia.com/wiki/Glorious_Chariot" TargetMode="External"/><Relationship Id="rId455" Type="http://schemas.openxmlformats.org/officeDocument/2006/relationships/hyperlink" Target="http://starwars.wikia.com/wiki/Imperial_I-class_Star_Destroyer" TargetMode="External"/><Relationship Id="rId294" Type="http://schemas.openxmlformats.org/officeDocument/2006/relationships/hyperlink" Target="http://starwars.wikia.com/wiki/Miy%27til_starfighter" TargetMode="External"/><Relationship Id="rId115" Type="http://schemas.openxmlformats.org/officeDocument/2006/relationships/hyperlink" Target="http://starwars.wikia.com/wiki/Sienar_Fleet_Systems" TargetMode="External"/><Relationship Id="rId16" Type="http://schemas.openxmlformats.org/officeDocument/2006/relationships/hyperlink" Target="http://starwars.wikia.com/wiki/Techno_Union" TargetMode="External"/><Relationship Id="rId403" Type="http://schemas.openxmlformats.org/officeDocument/2006/relationships/hyperlink" Target="http://starwars.wikia.com/wiki/Neutron_Star-class_bulk_cruiser" TargetMode="External"/><Relationship Id="rId131" Type="http://schemas.openxmlformats.org/officeDocument/2006/relationships/hyperlink" Target="http://starwars.wikia.com/wiki/Mon_Calamari_Shipyards" TargetMode="External"/><Relationship Id="rId378" Type="http://schemas.openxmlformats.org/officeDocument/2006/relationships/hyperlink" Target="http://starwars.wikia.com/wiki/S-100_Stinger-class_starfighter" TargetMode="External"/><Relationship Id="rId167" Type="http://schemas.openxmlformats.org/officeDocument/2006/relationships/hyperlink" Target="http://starwars.wikia.com/wiki/Sienar_Fleet_Systems" TargetMode="External"/><Relationship Id="rId236" Type="http://schemas.openxmlformats.org/officeDocument/2006/relationships/hyperlink" Target="http://starwars.wikia.com/wiki/Gallofree_Yards,_Inc" TargetMode="External"/><Relationship Id="rId265" Type="http://schemas.openxmlformats.org/officeDocument/2006/relationships/hyperlink" Target="http://starwars.wikia.com/wiki/Kuat_Systems_Engineering" TargetMode="External"/><Relationship Id="rId549" Type="http://schemas.openxmlformats.org/officeDocument/2006/relationships/hyperlink" Target="http://starwars.wikia.com/wiki/Barloz-class_freighter" TargetMode="External"/><Relationship Id="rId586" Type="http://schemas.openxmlformats.org/officeDocument/2006/relationships/hyperlink" Target="http://starwars.wikia.com/wiki/YV-545_Light_Freighter" TargetMode="Externa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16.vml"/></Relationships>
</file>

<file path=xl/worksheets/_rels/sheet19.xml.rels><?xml version="1.0" encoding="UTF-8" standalone="yes"?>
<Relationships xmlns="http://schemas.openxmlformats.org/package/2006/relationships"><Relationship Id="rId1" Type="http://schemas.openxmlformats.org/officeDocument/2006/relationships/vmlDrawing" Target="../drawings/vmlDrawing17.vml"/></Relationships>
</file>

<file path=xl/worksheets/_rels/sheet2.xml.rels><?xml version="1.0" encoding="UTF-8" standalone="yes"?>
<Relationships xmlns="http://schemas.openxmlformats.org/package/2006/relationships"><Relationship Id="rId64" Type="http://schemas.openxmlformats.org/officeDocument/2006/relationships/hyperlink" Target="http://starwars.wikia.com/wiki/Slugthrower" TargetMode="External"/><Relationship Id="rId121" Type="http://schemas.openxmlformats.org/officeDocument/2006/relationships/hyperlink" Target="http://starwars.wikia.com/wiki/Wrist_rocket" TargetMode="External"/><Relationship Id="rId133" Type="http://schemas.openxmlformats.org/officeDocument/2006/relationships/hyperlink" Target="http://starwars.wikia.com/wiki/Magna_Caster-100" TargetMode="External"/><Relationship Id="rId60" Type="http://schemas.openxmlformats.org/officeDocument/2006/relationships/hyperlink" Target="http://starwars.wikia.com/wiki/Rail_detonator" TargetMode="External"/><Relationship Id="rId70" Type="http://schemas.openxmlformats.org/officeDocument/2006/relationships/hyperlink" Target="http://starwars.wikia.com/wiki/Sonic_stunner" TargetMode="External"/><Relationship Id="rId94" Type="http://schemas.openxmlformats.org/officeDocument/2006/relationships/hyperlink" Target="http://starwars.wikia.com/wiki/Concussion_Grenade" TargetMode="External"/><Relationship Id="rId7" Type="http://schemas.openxmlformats.org/officeDocument/2006/relationships/hyperlink" Target="http://starwars.wikia.com/wiki/DH-23_blaster_pistol" TargetMode="External"/><Relationship Id="rId74" Type="http://schemas.openxmlformats.org/officeDocument/2006/relationships/hyperlink" Target="http://starwars.wikia.com/wiki/Adhesive_grenade" TargetMode="External"/><Relationship Id="rId102" Type="http://schemas.openxmlformats.org/officeDocument/2006/relationships/hyperlink" Target="http://starwars.wikia.com/wiki/DC-15s_side_arm_blaster" TargetMode="External"/><Relationship Id="rId25" Type="http://schemas.openxmlformats.org/officeDocument/2006/relationships/hyperlink" Target="http://starwars.wikia.com/wiki/Repeating_blaster" TargetMode="External"/><Relationship Id="rId106" Type="http://schemas.openxmlformats.org/officeDocument/2006/relationships/hyperlink" Target="http://starwars.wikia.com/wiki/Model_CR-28_flame_cannon" TargetMode="External"/><Relationship Id="rId122" Type="http://schemas.openxmlformats.org/officeDocument/2006/relationships/hyperlink" Target="http://starwars.wikia.com/wiki/Wrist_rocket" TargetMode="External"/><Relationship Id="rId116" Type="http://schemas.openxmlformats.org/officeDocument/2006/relationships/hyperlink" Target="http://starwars.wikia.com/wiki/R-9_flash_canister" TargetMode="External"/><Relationship Id="rId119" Type="http://schemas.openxmlformats.org/officeDocument/2006/relationships/hyperlink" Target="http://starwars.wikia.com/wiki/Wrist_rocket" TargetMode="External"/><Relationship Id="rId96" Type="http://schemas.openxmlformats.org/officeDocument/2006/relationships/hyperlink" Target="http://starwars.wikia.com/wiki/Gas_grenade" TargetMode="External"/><Relationship Id="rId10" Type="http://schemas.openxmlformats.org/officeDocument/2006/relationships/hyperlink" Target="http://starwars.wikia.com/wiki/Blaster_Cannon" TargetMode="External"/><Relationship Id="rId138" Type="http://schemas.openxmlformats.org/officeDocument/2006/relationships/hyperlink" Target="http://starwars.wikia.com/wiki/Slugthrower" TargetMode="External"/><Relationship Id="rId50" Type="http://schemas.openxmlformats.org/officeDocument/2006/relationships/hyperlink" Target="http://starwars.wikia.com/wiki/Deathhammer" TargetMode="External"/><Relationship Id="rId118" Type="http://schemas.openxmlformats.org/officeDocument/2006/relationships/hyperlink" Target="http://starwars.wikia.com/wiki/Wrist_rocket" TargetMode="External"/><Relationship Id="rId128" Type="http://schemas.openxmlformats.org/officeDocument/2006/relationships/hyperlink" Target="http://starwars.wikia.com/wiki/Rawk_chopped_special" TargetMode="External"/><Relationship Id="rId17" Type="http://schemas.openxmlformats.org/officeDocument/2006/relationships/hyperlink" Target="http://starwars.wikia.com/wiki/Sporting_blaster" TargetMode="External"/><Relationship Id="rId107" Type="http://schemas.openxmlformats.org/officeDocument/2006/relationships/hyperlink" Target="http://starwars.wikia.com/wiki/Radiation_grenade" TargetMode="External"/><Relationship Id="rId71" Type="http://schemas.openxmlformats.org/officeDocument/2006/relationships/hyperlink" Target="http://starwars.wikia.com/wiki/Firelance_blaster_rifle" TargetMode="External"/><Relationship Id="rId142" Type="http://schemas.openxmlformats.org/officeDocument/2006/relationships/hyperlink" Target="http://starwars.wikia.com/wiki/Category:Shrapnel_launchers" TargetMode="External"/><Relationship Id="rId4" Type="http://schemas.openxmlformats.org/officeDocument/2006/relationships/hyperlink" Target="http://starwars.wikia.com/wiki/Aurial_blaster" TargetMode="External"/><Relationship Id="rId28" Type="http://schemas.openxmlformats.org/officeDocument/2006/relationships/hyperlink" Target="http://starwars.wikia.com/wiki/Bryar_Pistol" TargetMode="External"/><Relationship Id="rId89" Type="http://schemas.openxmlformats.org/officeDocument/2006/relationships/hyperlink" Target="http://starwars.wikia.com/wiki/Wrist_Rocket_Launcher" TargetMode="External"/><Relationship Id="rId114" Type="http://schemas.openxmlformats.org/officeDocument/2006/relationships/hyperlink" Target="http://starwars.wikia.com/wiki/Targeting_laser" TargetMode="External"/><Relationship Id="rId88" Type="http://schemas.openxmlformats.org/officeDocument/2006/relationships/hyperlink" Target="http://starwars.wikia.com/wiki/Category:Yuuzhan_Vong_weapons" TargetMode="External"/><Relationship Id="rId82" Type="http://schemas.openxmlformats.org/officeDocument/2006/relationships/hyperlink" Target="http://starwars.wikia.com/wiki/Thud_Bug" TargetMode="External"/><Relationship Id="rId124" Type="http://schemas.openxmlformats.org/officeDocument/2006/relationships/hyperlink" Target="http://starwars.wikia.com/wiki/Galaxy_of_Intrigue" TargetMode="External"/><Relationship Id="rId69" Type="http://schemas.openxmlformats.org/officeDocument/2006/relationships/hyperlink" Target="http://starwars.wikia.com/wiki/Sonic_rifle" TargetMode="External"/><Relationship Id="rId38" Type="http://schemas.openxmlformats.org/officeDocument/2006/relationships/hyperlink" Target="http://starwars.wikia.com/wiki/Flamethrower" TargetMode="External"/><Relationship Id="rId20" Type="http://schemas.openxmlformats.org/officeDocument/2006/relationships/hyperlink" Target="http://starwars.wikia.com/wiki/Heavy_blaster_rifle" TargetMode="External"/><Relationship Id="rId2" Type="http://schemas.openxmlformats.org/officeDocument/2006/relationships/hyperlink" Target="http://www.wizards.com/default.asp?x=starwars/article/FUpreview3" TargetMode="External"/><Relationship Id="rId140" Type="http://schemas.openxmlformats.org/officeDocument/2006/relationships/hyperlink" Target="http://starwars.wikia.com/wiki/Concussion_rifle" TargetMode="External"/><Relationship Id="rId144" Type="http://schemas.openxmlformats.org/officeDocument/2006/relationships/vmlDrawing" Target="../drawings/vmlDrawing1.vml"/><Relationship Id="rId72" Type="http://schemas.openxmlformats.org/officeDocument/2006/relationships/hyperlink" Target="http://starwars.wikia.com/wiki/Squib_battering_ram" TargetMode="External"/><Relationship Id="rId35" Type="http://schemas.openxmlformats.org/officeDocument/2006/relationships/hyperlink" Target="http://starwars.wikia.com/wiki/DX-2_disruptor_pistol" TargetMode="External"/><Relationship Id="rId75" Type="http://schemas.openxmlformats.org/officeDocument/2006/relationships/hyperlink" Target="http://starwars.wikia.com/wiki/CryoBan_Grenade" TargetMode="External"/><Relationship Id="rId80" Type="http://schemas.openxmlformats.org/officeDocument/2006/relationships/hyperlink" Target="http://starwars.wikia.com/wiki/Razor_Bug" TargetMode="External"/><Relationship Id="rId31" Type="http://schemas.openxmlformats.org/officeDocument/2006/relationships/hyperlink" Target="http://starwars.wikia.com/wiki/Adjudicator_(slugthrower)" TargetMode="External"/><Relationship Id="rId62" Type="http://schemas.openxmlformats.org/officeDocument/2006/relationships/hyperlink" Target="http://starwars.wikia.com/wiki/Sling" TargetMode="External"/><Relationship Id="rId79" Type="http://schemas.openxmlformats.org/officeDocument/2006/relationships/hyperlink" Target="http://starwars.wikia.com/wiki/Stun_grenade" TargetMode="External"/><Relationship Id="rId97" Type="http://schemas.openxmlformats.org/officeDocument/2006/relationships/hyperlink" Target="http://starwars.wikia.com/wiki/PLX-2M" TargetMode="External"/><Relationship Id="rId111" Type="http://schemas.openxmlformats.org/officeDocument/2006/relationships/hyperlink" Target="http://starwars.wikia.com/wiki/DC-17m_Interchangeable_Weapon_System" TargetMode="External"/><Relationship Id="rId98" Type="http://schemas.openxmlformats.org/officeDocument/2006/relationships/hyperlink" Target="http://starwars.wikia.com/wiki/SG-4_blaster_rifle" TargetMode="External"/><Relationship Id="rId1" Type="http://schemas.openxmlformats.org/officeDocument/2006/relationships/hyperlink" Target="http://www.wizards.com/default.asp?x=starwars/article/KOTORminispreview5" TargetMode="External"/><Relationship Id="rId24" Type="http://schemas.openxmlformats.org/officeDocument/2006/relationships/hyperlink" Target="http://starwars.wikia.com/wiki/Subrepeating_Blaster" TargetMode="External"/><Relationship Id="rId47" Type="http://schemas.openxmlformats.org/officeDocument/2006/relationships/hyperlink" Target="http://starwars.wikia.com/wiki/Massassi_lanvarok" TargetMode="External"/><Relationship Id="rId56" Type="http://schemas.openxmlformats.org/officeDocument/2006/relationships/hyperlink" Target="http://starwars.wikia.com/wiki/Neural_Inhibitor" TargetMode="External"/><Relationship Id="rId48" Type="http://schemas.openxmlformats.org/officeDocument/2006/relationships/hyperlink" Target="http://starwars.wikia.com/wiki/Sith_lanvarok" TargetMode="External"/><Relationship Id="rId132" Type="http://schemas.openxmlformats.org/officeDocument/2006/relationships/hyperlink" Target="http://starwars.wikia.com/wiki/Tractor_beam" TargetMode="External"/><Relationship Id="rId32" Type="http://schemas.openxmlformats.org/officeDocument/2006/relationships/hyperlink" Target="http://starwars.wikia.com/wiki/Czerka_Adventurer" TargetMode="External"/><Relationship Id="rId13" Type="http://schemas.openxmlformats.org/officeDocument/2006/relationships/hyperlink" Target="http://starwars.wikia.com/wiki/Blaster_Pistol" TargetMode="External"/><Relationship Id="rId52" Type="http://schemas.openxmlformats.org/officeDocument/2006/relationships/hyperlink" Target="http://starwars.wikia.com/wiki/Missile_launcher" TargetMode="External"/><Relationship Id="rId54" Type="http://schemas.openxmlformats.org/officeDocument/2006/relationships/hyperlink" Target="http://starwars.wikia.com/wiki/Needler" TargetMode="External"/><Relationship Id="rId101" Type="http://schemas.openxmlformats.org/officeDocument/2006/relationships/hyperlink" Target="http://starwars.wikia.com/wiki/Z-6_rotary_blaster_cannon" TargetMode="External"/><Relationship Id="rId23" Type="http://schemas.openxmlformats.org/officeDocument/2006/relationships/hyperlink" Target="http://starwars.wikia.com/wiki/Sporting_blaster" TargetMode="External"/><Relationship Id="rId136" Type="http://schemas.openxmlformats.org/officeDocument/2006/relationships/hyperlink" Target="http://starwars.wikia.com/wiki/Black_Powder_pistol" TargetMode="External"/><Relationship Id="rId61" Type="http://schemas.openxmlformats.org/officeDocument/2006/relationships/hyperlink" Target="http://starwars.wikia.com/wiki/Mandalorian_Ripper" TargetMode="External"/><Relationship Id="rId53" Type="http://schemas.openxmlformats.org/officeDocument/2006/relationships/hyperlink" Target="http://starwars.wikia.com/wiki/E-Web_missile_launcher" TargetMode="External"/><Relationship Id="rId84" Type="http://schemas.openxmlformats.org/officeDocument/2006/relationships/hyperlink" Target="http://starwars.wikia.com/wiki/Dart_shooter" TargetMode="External"/><Relationship Id="rId30" Type="http://schemas.openxmlformats.org/officeDocument/2006/relationships/hyperlink" Target="http://starwars.wikia.com/wiki/Carbonite_rifle" TargetMode="External"/><Relationship Id="rId29" Type="http://schemas.openxmlformats.org/officeDocument/2006/relationships/hyperlink" Target="http://starwars.wikia.com/wiki/Bryar_rifle" TargetMode="External"/><Relationship Id="rId83" Type="http://schemas.openxmlformats.org/officeDocument/2006/relationships/hyperlink" Target="http://starwars.wikia.com/wiki/Energy_ball" TargetMode="External"/><Relationship Id="rId41" Type="http://schemas.openxmlformats.org/officeDocument/2006/relationships/hyperlink" Target="http://starwars.wikia.com/wiki/Grenade_Launcher" TargetMode="External"/><Relationship Id="rId5" Type="http://schemas.openxmlformats.org/officeDocument/2006/relationships/hyperlink" Target="http://starwars.wikia.com/wiki/CR-1_blaster_cannon" TargetMode="External"/><Relationship Id="rId22" Type="http://schemas.openxmlformats.org/officeDocument/2006/relationships/hyperlink" Target="http://starwars.wikia.com/wiki/E-Web_heavy_repeating_blaster" TargetMode="External"/><Relationship Id="rId95" Type="http://schemas.openxmlformats.org/officeDocument/2006/relationships/hyperlink" Target="http://starwars.wikia.com/wiki/Flechette_launcher" TargetMode="External"/><Relationship Id="rId39" Type="http://schemas.openxmlformats.org/officeDocument/2006/relationships/hyperlink" Target="http://starwars.wikia.com/wiki/Flechette_launcher" TargetMode="External"/><Relationship Id="rId43" Type="http://schemas.openxmlformats.org/officeDocument/2006/relationships/hyperlink" Target="http://starwars.wikia.com/wiki/Incinerator_Rifle" TargetMode="External"/><Relationship Id="rId104" Type="http://schemas.openxmlformats.org/officeDocument/2006/relationships/hyperlink" Target="http://starwars.wikia.com/wiki/DC-15S_blaster" TargetMode="External"/><Relationship Id="rId130" Type="http://schemas.openxmlformats.org/officeDocument/2006/relationships/hyperlink" Target="http://starwars.wikia.com/wiki/Zero-G_assault_stormtrooper" TargetMode="External"/><Relationship Id="rId90" Type="http://schemas.openxmlformats.org/officeDocument/2006/relationships/hyperlink" Target="http://starwars.wikia.com/wiki/Bowcaster" TargetMode="External"/><Relationship Id="rId77" Type="http://schemas.openxmlformats.org/officeDocument/2006/relationships/hyperlink" Target="http://starwars.wikia.com/wiki/Fragmentation_grenade" TargetMode="External"/><Relationship Id="rId63" Type="http://schemas.openxmlformats.org/officeDocument/2006/relationships/hyperlink" Target="http://starwars.wikia.com/wiki/Slugthrower" TargetMode="External"/><Relationship Id="rId85" Type="http://schemas.openxmlformats.org/officeDocument/2006/relationships/hyperlink" Target="http://starwars.wikia.com/wiki/DC-19" TargetMode="External"/><Relationship Id="rId105" Type="http://schemas.openxmlformats.org/officeDocument/2006/relationships/hyperlink" Target="http://starwars.wikia.com/wiki/Repeating_crossbow" TargetMode="External"/><Relationship Id="rId9" Type="http://schemas.openxmlformats.org/officeDocument/2006/relationships/hyperlink" Target="http://starwars.wikia.com/wiki/DT-12_heavy_blaster_pistol" TargetMode="External"/><Relationship Id="rId18" Type="http://schemas.openxmlformats.org/officeDocument/2006/relationships/hyperlink" Target="http://starwars.wikia.com/wiki/Blaster_Rifle" TargetMode="External"/><Relationship Id="rId27" Type="http://schemas.openxmlformats.org/officeDocument/2006/relationships/hyperlink" Target="http://starwars.wikia.com/wiki/Bowcaster" TargetMode="External"/><Relationship Id="rId99" Type="http://schemas.openxmlformats.org/officeDocument/2006/relationships/hyperlink" Target="http://starwars.wikia.com/wiki/Siang_Lance" TargetMode="External"/><Relationship Id="rId14" Type="http://schemas.openxmlformats.org/officeDocument/2006/relationships/hyperlink" Target="http://starwars.wikia.com/wiki/Bluebolt_blaster" TargetMode="External"/><Relationship Id="rId103" Type="http://schemas.openxmlformats.org/officeDocument/2006/relationships/hyperlink" Target="http://starwars.wikia.com/wiki/DC-15A_blaster_rifle" TargetMode="External"/><Relationship Id="rId127" Type="http://schemas.openxmlformats.org/officeDocument/2006/relationships/hyperlink" Target="http://starwars.wikia.com/wiki/Sporting_blaster" TargetMode="External"/><Relationship Id="rId92" Type="http://schemas.openxmlformats.org/officeDocument/2006/relationships/hyperlink" Target="http://starwars.wikia.com/wiki/Kamino_saberdart" TargetMode="External"/><Relationship Id="rId45" Type="http://schemas.openxmlformats.org/officeDocument/2006/relationships/hyperlink" Target="http://starwars.wikia.com/wiki/Ion_Pistol" TargetMode="External"/><Relationship Id="rId58" Type="http://schemas.openxmlformats.org/officeDocument/2006/relationships/hyperlink" Target="http://starwars.wikia.com/wiki/Pulse-wave_pistol" TargetMode="External"/><Relationship Id="rId42" Type="http://schemas.openxmlformats.org/officeDocument/2006/relationships/hyperlink" Target="http://starwars.wikia.com/wiki/Heavy_blaster_cannon" TargetMode="External"/><Relationship Id="rId73" Type="http://schemas.openxmlformats.org/officeDocument/2006/relationships/hyperlink" Target="http://starwars.wikia.com/wiki/Stokhli_spray_stick" TargetMode="External"/><Relationship Id="rId145" Type="http://schemas.openxmlformats.org/officeDocument/2006/relationships/comments" Target="../comments1.xml"/><Relationship Id="rId87" Type="http://schemas.openxmlformats.org/officeDocument/2006/relationships/hyperlink" Target="http://starwars.wikia.com/wiki/S-5_heavy_blaster_pistol" TargetMode="External"/><Relationship Id="rId6" Type="http://schemas.openxmlformats.org/officeDocument/2006/relationships/hyperlink" Target="http://starwars.wikia.com/wiki/500_riot_gun" TargetMode="External"/><Relationship Id="rId49" Type="http://schemas.openxmlformats.org/officeDocument/2006/relationships/hyperlink" Target="http://starwars.wikia.com/wiki/Rocket_launcher" TargetMode="External"/><Relationship Id="rId44" Type="http://schemas.openxmlformats.org/officeDocument/2006/relationships/hyperlink" Target="http://starwars.wikia.com/wiki/Ion_carbine" TargetMode="External"/><Relationship Id="rId117" Type="http://schemas.openxmlformats.org/officeDocument/2006/relationships/hyperlink" Target="http://starwars.wikia.com/wiki/Wrist_rocket" TargetMode="External"/><Relationship Id="rId129" Type="http://schemas.openxmlformats.org/officeDocument/2006/relationships/hyperlink" Target="http://starwars.wikia.com/wiki/Sniper_rifle" TargetMode="External"/><Relationship Id="rId134" Type="http://schemas.openxmlformats.org/officeDocument/2006/relationships/hyperlink" Target="http://starwars.wikia.com/wiki/Tensor_rifle" TargetMode="External"/><Relationship Id="rId112" Type="http://schemas.openxmlformats.org/officeDocument/2006/relationships/hyperlink" Target="http://starwars.wikia.com/wiki/MobileMortar-3" TargetMode="External"/><Relationship Id="rId19" Type="http://schemas.openxmlformats.org/officeDocument/2006/relationships/hyperlink" Target="http://starwars.wikia.com/wiki/Assault_blaster_rifle" TargetMode="External"/><Relationship Id="rId120" Type="http://schemas.openxmlformats.org/officeDocument/2006/relationships/hyperlink" Target="http://starwars.wikia.com/wiki/Wrist_rocket" TargetMode="External"/><Relationship Id="rId126" Type="http://schemas.openxmlformats.org/officeDocument/2006/relationships/hyperlink" Target="http://starwars.wikia.com/wiki/Xerrol_Nightstinger" TargetMode="External"/><Relationship Id="rId57" Type="http://schemas.openxmlformats.org/officeDocument/2006/relationships/hyperlink" Target="http://starwars.wikia.com/wiki/Pulse_Rifle" TargetMode="External"/><Relationship Id="rId109" Type="http://schemas.openxmlformats.org/officeDocument/2006/relationships/hyperlink" Target="http://starwars.wikia.com/wiki/DC-17m_Interchangeable_Weapon_System" TargetMode="External"/><Relationship Id="rId46" Type="http://schemas.openxmlformats.org/officeDocument/2006/relationships/hyperlink" Target="http://starwars.wikia.com/wiki/Ion_Rifle" TargetMode="External"/><Relationship Id="rId86" Type="http://schemas.openxmlformats.org/officeDocument/2006/relationships/hyperlink" Target="http://starwars.wikia.com/wiki/HH-15_projectile_launcher" TargetMode="External"/><Relationship Id="rId59" Type="http://schemas.openxmlformats.org/officeDocument/2006/relationships/hyperlink" Target="http://starwars.wikia.com/wiki/Pulse-wave_rifle" TargetMode="External"/><Relationship Id="rId51" Type="http://schemas.openxmlformats.org/officeDocument/2006/relationships/hyperlink" Target="http://starwars.wikia.com/wiki/Micro-Grenade_Launcher" TargetMode="External"/><Relationship Id="rId66" Type="http://schemas.openxmlformats.org/officeDocument/2006/relationships/hyperlink" Target="http://starwars.wikia.com/wiki/Sonic_disruptor" TargetMode="External"/><Relationship Id="rId55" Type="http://schemas.openxmlformats.org/officeDocument/2006/relationships/hyperlink" Target="http://starwars.wikia.com/wiki/Net" TargetMode="External"/><Relationship Id="rId34" Type="http://schemas.openxmlformats.org/officeDocument/2006/relationships/hyperlink" Target="http://starwars.wikia.com/wiki/Discblade" TargetMode="External"/><Relationship Id="rId81" Type="http://schemas.openxmlformats.org/officeDocument/2006/relationships/hyperlink" Target="http://starwars.wikia.com/wiki/Thermal_Detonator" TargetMode="External"/><Relationship Id="rId40" Type="http://schemas.openxmlformats.org/officeDocument/2006/relationships/hyperlink" Target="http://starwars.wikia.com/wiki/12_Defender_MicroBlaster" TargetMode="External"/><Relationship Id="rId135" Type="http://schemas.openxmlformats.org/officeDocument/2006/relationships/hyperlink" Target="http://starwars.wikia.com/wiki/Verpine_shatter_gun" TargetMode="External"/><Relationship Id="rId36" Type="http://schemas.openxmlformats.org/officeDocument/2006/relationships/hyperlink" Target="http://starwars.wikia.com/wiki/DXR-6" TargetMode="External"/><Relationship Id="rId125" Type="http://schemas.openxmlformats.org/officeDocument/2006/relationships/hyperlink" Target="http://starwars.wikia.com/wiki/Wrist_blaster" TargetMode="External"/><Relationship Id="rId139" Type="http://schemas.openxmlformats.org/officeDocument/2006/relationships/hyperlink" Target="http://starwars.wikia.com/wiki/LD-1_target_blaster_rifle" TargetMode="External"/><Relationship Id="rId76" Type="http://schemas.openxmlformats.org/officeDocument/2006/relationships/hyperlink" Target="http://starwars.wikia.com/wiki/EMP_Grenade" TargetMode="External"/><Relationship Id="rId8" Type="http://schemas.openxmlformats.org/officeDocument/2006/relationships/hyperlink" Target="http://starwars.wikia.com/wiki/DLT-20A_blaster_rifle" TargetMode="External"/><Relationship Id="rId65" Type="http://schemas.openxmlformats.org/officeDocument/2006/relationships/hyperlink" Target="http://starwars.wikia.com/wiki/Snare_rifle" TargetMode="External"/><Relationship Id="rId67" Type="http://schemas.openxmlformats.org/officeDocument/2006/relationships/hyperlink" Target="http://starwars.wikia.com/wiki/Sonic_pistol" TargetMode="External"/><Relationship Id="rId37" Type="http://schemas.openxmlformats.org/officeDocument/2006/relationships/hyperlink" Target="http://starwars.wikia.com/wiki/Electronet" TargetMode="External"/><Relationship Id="rId141" Type="http://schemas.openxmlformats.org/officeDocument/2006/relationships/hyperlink" Target="http://starwars.wikia.com/wiki/Crossbow" TargetMode="External"/><Relationship Id="rId110" Type="http://schemas.openxmlformats.org/officeDocument/2006/relationships/hyperlink" Target="http://starwars.wikia.com/wiki/DC-17m_Interchangeable_Weapon_System" TargetMode="External"/><Relationship Id="rId113" Type="http://schemas.openxmlformats.org/officeDocument/2006/relationships/hyperlink" Target="http://starwars.wikia.com/wiki/ACP_scatter_gun" TargetMode="External"/><Relationship Id="rId12" Type="http://schemas.openxmlformats.org/officeDocument/2006/relationships/hyperlink" Target="http://starwars.wikia.com/wiki/Repeating_blaster_carbine" TargetMode="External"/><Relationship Id="rId108" Type="http://schemas.openxmlformats.org/officeDocument/2006/relationships/hyperlink" Target="http://starwars.wikia.com/wiki/Smoke_grenade" TargetMode="External"/><Relationship Id="rId137" Type="http://schemas.openxmlformats.org/officeDocument/2006/relationships/hyperlink" Target="http://starwars.wikia.com/wiki/Stun_pistol" TargetMode="External"/><Relationship Id="rId3" Type="http://schemas.openxmlformats.org/officeDocument/2006/relationships/hyperlink" Target="http://starwars.wikia.com/wiki/ARC-9965_blaster" TargetMode="External"/><Relationship Id="rId123" Type="http://schemas.openxmlformats.org/officeDocument/2006/relationships/hyperlink" Target="http://starwars.wikia.com/wiki/Wrist_rocket" TargetMode="External"/><Relationship Id="rId26" Type="http://schemas.openxmlformats.org/officeDocument/2006/relationships/hyperlink" Target="http://starwars.wikia.com/wiki/Bow_(weapon)" TargetMode="External"/><Relationship Id="rId100" Type="http://schemas.openxmlformats.org/officeDocument/2006/relationships/hyperlink" Target="http://starwars.wikia.com/wiki/Ascension_gun" TargetMode="External"/><Relationship Id="rId11" Type="http://schemas.openxmlformats.org/officeDocument/2006/relationships/hyperlink" Target="http://starwars.wikia.com/wiki/Blaster_carbine" TargetMode="External"/><Relationship Id="rId143" Type="http://schemas.openxmlformats.org/officeDocument/2006/relationships/hyperlink" Target="http://www.wizards.com/default.asp?x=starwars/article/dodcampaign" TargetMode="External"/><Relationship Id="rId68" Type="http://schemas.openxmlformats.org/officeDocument/2006/relationships/hyperlink" Target="http://starwars.wikia.com/wiki/Sonic_pistol" TargetMode="External"/><Relationship Id="rId115" Type="http://schemas.openxmlformats.org/officeDocument/2006/relationships/hyperlink" Target="http://starwars.wikia.com/wiki/Snap_shot_blaster" TargetMode="External"/><Relationship Id="rId16" Type="http://schemas.openxmlformats.org/officeDocument/2006/relationships/hyperlink" Target="http://starwars.wikia.com/wiki/Hold-out_blaster" TargetMode="External"/><Relationship Id="rId33" Type="http://schemas.openxmlformats.org/officeDocument/2006/relationships/hyperlink" Target="http://starwars.wikia.com/wiki/Deck_Sweeper_stun_blaster" TargetMode="External"/><Relationship Id="rId91" Type="http://schemas.openxmlformats.org/officeDocument/2006/relationships/hyperlink" Target="http://starwars.wikia.com/wiki/DL-44_heavy_blaster_pistol" TargetMode="External"/><Relationship Id="rId93" Type="http://schemas.openxmlformats.org/officeDocument/2006/relationships/hyperlink" Target="http://starwars.wikia.com/wiki/500_riot_gun" TargetMode="External"/><Relationship Id="rId131" Type="http://schemas.openxmlformats.org/officeDocument/2006/relationships/hyperlink" Target="http://starwars.wikia.com/wiki/Snare_gun" TargetMode="External"/><Relationship Id="rId78" Type="http://schemas.openxmlformats.org/officeDocument/2006/relationships/hyperlink" Target="http://starwars.wikia.com/wiki/Ion_grenade" TargetMode="External"/><Relationship Id="rId15" Type="http://schemas.openxmlformats.org/officeDocument/2006/relationships/hyperlink" Target="http://starwars.wikia.com/wiki/Heavy_blaster_pistol" TargetMode="External"/><Relationship Id="rId21" Type="http://schemas.openxmlformats.org/officeDocument/2006/relationships/hyperlink" Target="http://starwars.wikia.com/wiki/Light_repeating_blaster" TargetMode="External"/></Relationships>
</file>

<file path=xl/worksheets/_rels/sheet20.xml.rels><?xml version="1.0" encoding="UTF-8" standalone="yes"?>
<Relationships xmlns="http://schemas.openxmlformats.org/package/2006/relationships"><Relationship Id="rId1" Type="http://schemas.openxmlformats.org/officeDocument/2006/relationships/vmlDrawing" Target="../drawings/vmlDrawing18.vml"/></Relationships>
</file>

<file path=xl/worksheets/_rels/sheet21.xml.rels><?xml version="1.0" encoding="UTF-8" standalone="yes"?>
<Relationships xmlns="http://schemas.openxmlformats.org/package/2006/relationships"><Relationship Id="rId64" Type="http://schemas.openxmlformats.org/officeDocument/2006/relationships/hyperlink" Target="http://starwars.wikia.com/wiki/Nagi" TargetMode="External"/><Relationship Id="rId121" Type="http://schemas.openxmlformats.org/officeDocument/2006/relationships/hyperlink" Target="http://starwars.wikia.com/wiki/244Core" TargetMode="External"/><Relationship Id="rId60" Type="http://schemas.openxmlformats.org/officeDocument/2006/relationships/hyperlink" Target="http://starwars.wikia.com/wiki/Mustafar" TargetMode="External"/><Relationship Id="rId70" Type="http://schemas.openxmlformats.org/officeDocument/2006/relationships/hyperlink" Target="http://starwars.wikia.com/wiki/Ossus" TargetMode="External"/><Relationship Id="rId94" Type="http://schemas.openxmlformats.org/officeDocument/2006/relationships/hyperlink" Target="http://starwars.wikia.com/wiki/Zonama_Sekot" TargetMode="External"/><Relationship Id="rId7" Type="http://schemas.openxmlformats.org/officeDocument/2006/relationships/hyperlink" Target="http://starwars.wikia.com/wiki/Alpheridies" TargetMode="External"/><Relationship Id="rId74" Type="http://schemas.openxmlformats.org/officeDocument/2006/relationships/hyperlink" Target="http://starwars.wikia.com/wiki/Ralltir" TargetMode="External"/><Relationship Id="rId102" Type="http://schemas.openxmlformats.org/officeDocument/2006/relationships/hyperlink" Target="http://starwars.wikia.com/wiki/Phindar" TargetMode="External"/><Relationship Id="rId25" Type="http://schemas.openxmlformats.org/officeDocument/2006/relationships/hyperlink" Target="http://starwars.wikia.com/wiki/Dantooine" TargetMode="External"/><Relationship Id="rId106" Type="http://schemas.openxmlformats.org/officeDocument/2006/relationships/hyperlink" Target="http://starwars.wikia.com/wiki/Ossus" TargetMode="External"/><Relationship Id="rId122" Type="http://schemas.openxmlformats.org/officeDocument/2006/relationships/hyperlink" Target="http://starwars.wikia.com/wiki/Durace" TargetMode="External"/><Relationship Id="rId116" Type="http://schemas.openxmlformats.org/officeDocument/2006/relationships/hyperlink" Target="http://starwars.wikia.com/wiki/The_Unknown_Regions" TargetMode="External"/><Relationship Id="rId119" Type="http://schemas.openxmlformats.org/officeDocument/2006/relationships/hyperlink" Target="http://starwars.wikia.com/wiki/The_Unknown_Regions" TargetMode="External"/><Relationship Id="rId96" Type="http://schemas.openxmlformats.org/officeDocument/2006/relationships/hyperlink" Target="http://starwars.wikia.com/wiki/Ruusan" TargetMode="External"/><Relationship Id="rId10" Type="http://schemas.openxmlformats.org/officeDocument/2006/relationships/hyperlink" Target="http://starwars.wikia.com/wiki/Bastion" TargetMode="External"/><Relationship Id="rId50" Type="http://schemas.openxmlformats.org/officeDocument/2006/relationships/hyperlink" Target="http://starwars.wikia.com/wiki/Klatooine" TargetMode="External"/><Relationship Id="rId118" Type="http://schemas.openxmlformats.org/officeDocument/2006/relationships/hyperlink" Target="http://starwars.wikia.com/wiki/The_Unknown_Regions" TargetMode="External"/><Relationship Id="rId17" Type="http://schemas.openxmlformats.org/officeDocument/2006/relationships/hyperlink" Target="http://starwars.wikia.com/wiki/Callos" TargetMode="External"/><Relationship Id="rId107" Type="http://schemas.openxmlformats.org/officeDocument/2006/relationships/hyperlink" Target="http://www.wizards.com/default.asp?x=starwars/article/PHCathar" TargetMode="External"/><Relationship Id="rId71" Type="http://schemas.openxmlformats.org/officeDocument/2006/relationships/hyperlink" Target="http://starwars.wikia.com/wiki/Peragus_II" TargetMode="External"/><Relationship Id="rId4" Type="http://schemas.openxmlformats.org/officeDocument/2006/relationships/hyperlink" Target="http://www.wizards.com/default.asp?x=starwars/article/PHPhindar" TargetMode="External"/><Relationship Id="rId28" Type="http://schemas.openxmlformats.org/officeDocument/2006/relationships/hyperlink" Target="http://starwars.wikia.com/wiki/Coruscant" TargetMode="External"/><Relationship Id="rId89" Type="http://schemas.openxmlformats.org/officeDocument/2006/relationships/hyperlink" Target="http://starwars.wikia.com/wiki/Thyferra" TargetMode="External"/><Relationship Id="rId114" Type="http://schemas.openxmlformats.org/officeDocument/2006/relationships/hyperlink" Target="http://starwars.wikia.com/wiki/Mechis_III" TargetMode="External"/><Relationship Id="rId88" Type="http://schemas.openxmlformats.org/officeDocument/2006/relationships/hyperlink" Target="http://starwars.wikia.com/wiki/Teth" TargetMode="External"/><Relationship Id="rId82" Type="http://schemas.openxmlformats.org/officeDocument/2006/relationships/hyperlink" Target="http://starwars.wikia.com/wiki/Sriluur" TargetMode="External"/><Relationship Id="rId124" Type="http://schemas.openxmlformats.org/officeDocument/2006/relationships/hyperlink" Target="http://starwars.wikia.com/wiki/Nyriaan" TargetMode="External"/><Relationship Id="rId69" Type="http://schemas.openxmlformats.org/officeDocument/2006/relationships/hyperlink" Target="http://starwars.wikia.com/wiki/Onderon" TargetMode="External"/><Relationship Id="rId38" Type="http://schemas.openxmlformats.org/officeDocument/2006/relationships/hyperlink" Target="http://starwars.wikia.com/wiki/Gamorr" TargetMode="External"/><Relationship Id="rId20" Type="http://schemas.openxmlformats.org/officeDocument/2006/relationships/hyperlink" Target="http://starwars.wikia.com/wiki/Cerea" TargetMode="External"/><Relationship Id="rId2" Type="http://schemas.openxmlformats.org/officeDocument/2006/relationships/hyperlink" Target="http://www.wizards.com/default.asp?x=starwars/article/sagaenhancementdevaronians" TargetMode="External"/><Relationship Id="rId72" Type="http://schemas.openxmlformats.org/officeDocument/2006/relationships/hyperlink" Target="http://starwars.wikia.com/wiki/Point_Nadir" TargetMode="External"/><Relationship Id="rId35" Type="http://schemas.openxmlformats.org/officeDocument/2006/relationships/hyperlink" Target="http://starwars.wikia.com/wiki/Eriadu" TargetMode="External"/><Relationship Id="rId75" Type="http://schemas.openxmlformats.org/officeDocument/2006/relationships/hyperlink" Target="http://starwars.wikia.com/wiki/Raxus_Prime" TargetMode="External"/><Relationship Id="rId80" Type="http://schemas.openxmlformats.org/officeDocument/2006/relationships/hyperlink" Target="http://starwars.wikia.com/wiki/Skako" TargetMode="External"/><Relationship Id="rId31" Type="http://schemas.openxmlformats.org/officeDocument/2006/relationships/hyperlink" Target="http://starwars.wikia.com/wiki/Dorin" TargetMode="External"/><Relationship Id="rId62" Type="http://schemas.openxmlformats.org/officeDocument/2006/relationships/hyperlink" Target="http://starwars.wikia.com/wiki/Muunilinst" TargetMode="External"/><Relationship Id="rId79" Type="http://schemas.openxmlformats.org/officeDocument/2006/relationships/hyperlink" Target="http://starwars.wikia.com/wiki/Sembla" TargetMode="External"/><Relationship Id="rId97" Type="http://schemas.openxmlformats.org/officeDocument/2006/relationships/hyperlink" Target="http://starwars.wikia.com/wiki/Dxun" TargetMode="External"/><Relationship Id="rId111" Type="http://schemas.openxmlformats.org/officeDocument/2006/relationships/hyperlink" Target="http://www.wizards.com/default.asp?x=starwars/article/sagaenhancementpauans" TargetMode="External"/><Relationship Id="rId98" Type="http://schemas.openxmlformats.org/officeDocument/2006/relationships/hyperlink" Target="http://starwars.wikia.com/wiki/Devaron" TargetMode="External"/><Relationship Id="rId1" Type="http://schemas.openxmlformats.org/officeDocument/2006/relationships/hyperlink" Target="http://www.wizards.com/default.asp?x=starwars/article/PHCona" TargetMode="External"/><Relationship Id="rId24" Type="http://schemas.openxmlformats.org/officeDocument/2006/relationships/hyperlink" Target="http://starwars.wikia.com/wiki/Despayre" TargetMode="External"/><Relationship Id="rId47" Type="http://schemas.openxmlformats.org/officeDocument/2006/relationships/hyperlink" Target="http://starwars.wikia.com/wiki/Kashyyyk" TargetMode="External"/><Relationship Id="rId56" Type="http://schemas.openxmlformats.org/officeDocument/2006/relationships/hyperlink" Target="http://starwars.wikia.com/wiki/Malastare" TargetMode="External"/><Relationship Id="rId48" Type="http://schemas.openxmlformats.org/officeDocument/2006/relationships/hyperlink" Target="http://starwars.wikia.com/wiki/Kerkoidia" TargetMode="External"/><Relationship Id="rId32" Type="http://schemas.openxmlformats.org/officeDocument/2006/relationships/hyperlink" Target="http://starwars.wikia.com/wiki/Draethos" TargetMode="External"/><Relationship Id="rId13" Type="http://schemas.openxmlformats.org/officeDocument/2006/relationships/hyperlink" Target="http://starwars.wikia.com/wiki/Bestine_IV" TargetMode="External"/><Relationship Id="rId52" Type="http://schemas.openxmlformats.org/officeDocument/2006/relationships/hyperlink" Target="http://starwars.wikia.com/wiki/Kuat" TargetMode="External"/><Relationship Id="rId54" Type="http://schemas.openxmlformats.org/officeDocument/2006/relationships/hyperlink" Target="http://starwars.wikia.com/wiki/Lok" TargetMode="External"/><Relationship Id="rId101" Type="http://schemas.openxmlformats.org/officeDocument/2006/relationships/hyperlink" Target="http://starwars.wikia.com/wiki/Nizon" TargetMode="External"/><Relationship Id="rId23" Type="http://schemas.openxmlformats.org/officeDocument/2006/relationships/hyperlink" Target="http://starwars.wikia.com/wiki/Christophsis" TargetMode="External"/><Relationship Id="rId61" Type="http://schemas.openxmlformats.org/officeDocument/2006/relationships/hyperlink" Target="http://starwars.wikia.com/wiki/Muunilinst" TargetMode="External"/><Relationship Id="rId53" Type="http://schemas.openxmlformats.org/officeDocument/2006/relationships/hyperlink" Target="http://starwars.wikia.com/wiki/Lehon" TargetMode="External"/><Relationship Id="rId84" Type="http://schemas.openxmlformats.org/officeDocument/2006/relationships/hyperlink" Target="http://starwars.wikia.com/wiki/Taris" TargetMode="External"/><Relationship Id="rId30" Type="http://schemas.openxmlformats.org/officeDocument/2006/relationships/hyperlink" Target="http://starwars.wikia.com/wiki/Corellia" TargetMode="External"/><Relationship Id="rId29" Type="http://schemas.openxmlformats.org/officeDocument/2006/relationships/hyperlink" Target="http://starwars.wikia.com/wiki/Corulag" TargetMode="External"/><Relationship Id="rId83" Type="http://schemas.openxmlformats.org/officeDocument/2006/relationships/hyperlink" Target="http://starwars.wikia.com/wiki/Sullust" TargetMode="External"/><Relationship Id="rId41" Type="http://schemas.openxmlformats.org/officeDocument/2006/relationships/hyperlink" Target="http://starwars.wikia.com/wiki/Iego" TargetMode="External"/><Relationship Id="rId5" Type="http://schemas.openxmlformats.org/officeDocument/2006/relationships/hyperlink" Target="http://www.wizards.com/default.asp?x=starwars/article/iridonian" TargetMode="External"/><Relationship Id="rId22" Type="http://schemas.openxmlformats.org/officeDocument/2006/relationships/hyperlink" Target="http://starwars.wikia.com/wiki/Chandrila" TargetMode="External"/><Relationship Id="rId95" Type="http://schemas.openxmlformats.org/officeDocument/2006/relationships/hyperlink" Target="http://starwars.wikia.com/wiki/Yavin_4" TargetMode="External"/><Relationship Id="rId39" Type="http://schemas.openxmlformats.org/officeDocument/2006/relationships/hyperlink" Target="http://starwars.wikia.com/wiki/Geonosis" TargetMode="External"/><Relationship Id="rId43" Type="http://schemas.openxmlformats.org/officeDocument/2006/relationships/hyperlink" Target="http://starwars.wikia.com/wiki/Iridonia" TargetMode="External"/><Relationship Id="rId104" Type="http://schemas.openxmlformats.org/officeDocument/2006/relationships/hyperlink" Target="http://starwars.wikia.com/wiki/Korriban" TargetMode="External"/><Relationship Id="rId90" Type="http://schemas.openxmlformats.org/officeDocument/2006/relationships/hyperlink" Target="http://starwars.wikia.com/wiki/Toydaria" TargetMode="External"/><Relationship Id="rId77" Type="http://schemas.openxmlformats.org/officeDocument/2006/relationships/hyperlink" Target="http://starwars.wikia.com/wiki/Ryloth" TargetMode="External"/><Relationship Id="rId63" Type="http://schemas.openxmlformats.org/officeDocument/2006/relationships/hyperlink" Target="http://starwars.wikia.com/wiki/Naboo" TargetMode="External"/><Relationship Id="rId85" Type="http://schemas.openxmlformats.org/officeDocument/2006/relationships/hyperlink" Target="http://starwars.wikia.com/wiki/Tatooine" TargetMode="External"/><Relationship Id="rId105" Type="http://schemas.openxmlformats.org/officeDocument/2006/relationships/hyperlink" Target="http://starwars.wikia.com/wiki/Dantooine" TargetMode="External"/><Relationship Id="rId9" Type="http://schemas.openxmlformats.org/officeDocument/2006/relationships/hyperlink" Target="http://starwars.wikia.com/wiki/Bakura" TargetMode="External"/><Relationship Id="rId18" Type="http://schemas.openxmlformats.org/officeDocument/2006/relationships/hyperlink" Target="http://starwars.wikia.com/wiki/Cathar_(planet)" TargetMode="External"/><Relationship Id="rId27" Type="http://schemas.openxmlformats.org/officeDocument/2006/relationships/hyperlink" Target="http://starwars.wikia.com/wiki/Csilla" TargetMode="External"/><Relationship Id="rId99" Type="http://schemas.openxmlformats.org/officeDocument/2006/relationships/hyperlink" Target="http://starwars.wikia.com/wiki/Cona" TargetMode="External"/><Relationship Id="rId14" Type="http://schemas.openxmlformats.org/officeDocument/2006/relationships/hyperlink" Target="http://starwars.wikia.com/wiki/Bothawui" TargetMode="External"/><Relationship Id="rId103" Type="http://schemas.openxmlformats.org/officeDocument/2006/relationships/hyperlink" Target="http://starwars.wikia.com/wiki/Wortan" TargetMode="External"/><Relationship Id="rId92" Type="http://schemas.openxmlformats.org/officeDocument/2006/relationships/hyperlink" Target="http://starwars.wikia.com/wiki/Utapau" TargetMode="External"/><Relationship Id="rId45" Type="http://schemas.openxmlformats.org/officeDocument/2006/relationships/hyperlink" Target="http://starwars.wikia.com/wiki/Kalee" TargetMode="External"/><Relationship Id="rId58" Type="http://schemas.openxmlformats.org/officeDocument/2006/relationships/hyperlink" Target="http://starwars.wikia.com/wiki/Dac" TargetMode="External"/><Relationship Id="rId42" Type="http://schemas.openxmlformats.org/officeDocument/2006/relationships/hyperlink" Target="http://starwars.wikia.com/wiki/Iktotch" TargetMode="External"/><Relationship Id="rId73" Type="http://schemas.openxmlformats.org/officeDocument/2006/relationships/hyperlink" Target="http://starwars.wikia.com/wiki/Polis_Massa" TargetMode="External"/><Relationship Id="rId87" Type="http://schemas.openxmlformats.org/officeDocument/2006/relationships/hyperlink" Target="http://starwars.wikia.com/wiki/Telos_IV" TargetMode="External"/><Relationship Id="rId6" Type="http://schemas.openxmlformats.org/officeDocument/2006/relationships/hyperlink" Target="http://starwars.wikia.com/wiki/Alderaan" TargetMode="External"/><Relationship Id="rId49" Type="http://schemas.openxmlformats.org/officeDocument/2006/relationships/hyperlink" Target="http://starwars.wikia.com/wiki/Kessel" TargetMode="External"/><Relationship Id="rId44" Type="http://schemas.openxmlformats.org/officeDocument/2006/relationships/hyperlink" Target="http://starwars.wikia.com/wiki/Ithor" TargetMode="External"/><Relationship Id="rId117" Type="http://schemas.openxmlformats.org/officeDocument/2006/relationships/hyperlink" Target="http://starwars.wikia.com/wiki/The_Unknown_Regions" TargetMode="External"/><Relationship Id="rId112" Type="http://schemas.openxmlformats.org/officeDocument/2006/relationships/hyperlink" Target="http://starwars.wikia.com/wiki/Utapau" TargetMode="External"/><Relationship Id="rId19" Type="http://schemas.openxmlformats.org/officeDocument/2006/relationships/hyperlink" Target="http://starwars.wikia.com/wiki/Cato_Neimoidia" TargetMode="External"/><Relationship Id="rId120" Type="http://schemas.openxmlformats.org/officeDocument/2006/relationships/hyperlink" Target="http://starwars.wikia.com/wiki/The_Unknown_Regions" TargetMode="External"/><Relationship Id="rId126" Type="http://schemas.openxmlformats.org/officeDocument/2006/relationships/vmlDrawing" Target="../drawings/vmlDrawing19.vml"/><Relationship Id="rId57" Type="http://schemas.openxmlformats.org/officeDocument/2006/relationships/hyperlink" Target="http://starwars.wikia.com/wiki/Manaan" TargetMode="External"/><Relationship Id="rId109" Type="http://schemas.openxmlformats.org/officeDocument/2006/relationships/hyperlink" Target="http://www.wizards.com/default.asp?x=starwars/article/PHSkako" TargetMode="External"/><Relationship Id="rId46" Type="http://schemas.openxmlformats.org/officeDocument/2006/relationships/hyperlink" Target="http://starwars.wikia.com/wiki/Kamino" TargetMode="External"/><Relationship Id="rId86" Type="http://schemas.openxmlformats.org/officeDocument/2006/relationships/hyperlink" Target="http://starwars.wikia.com/wiki/Telerath" TargetMode="External"/><Relationship Id="rId59" Type="http://schemas.openxmlformats.org/officeDocument/2006/relationships/hyperlink" Target="http://starwars.wikia.com/wiki/Munto_Codru" TargetMode="External"/><Relationship Id="rId51" Type="http://schemas.openxmlformats.org/officeDocument/2006/relationships/hyperlink" Target="http://starwars.wikia.com/wiki/Korriban" TargetMode="External"/><Relationship Id="rId66" Type="http://schemas.openxmlformats.org/officeDocument/2006/relationships/hyperlink" Target="http://starwars.wikia.com/wiki/Nelvaan" TargetMode="External"/><Relationship Id="rId55" Type="http://schemas.openxmlformats.org/officeDocument/2006/relationships/hyperlink" Target="http://starwars.wikia.com/wiki/Malachor_V" TargetMode="External"/><Relationship Id="rId34" Type="http://schemas.openxmlformats.org/officeDocument/2006/relationships/hyperlink" Target="http://starwars.wikia.com/wiki/Endor" TargetMode="External"/><Relationship Id="rId81" Type="http://schemas.openxmlformats.org/officeDocument/2006/relationships/hyperlink" Target="http://starwars.wikia.com/wiki/Socorro" TargetMode="External"/><Relationship Id="rId40" Type="http://schemas.openxmlformats.org/officeDocument/2006/relationships/hyperlink" Target="http://starwars.wikia.com/wiki/Glee_Anselm" TargetMode="External"/><Relationship Id="rId36" Type="http://schemas.openxmlformats.org/officeDocument/2006/relationships/hyperlink" Target="http://starwars.wikia.com/wiki/Felucia" TargetMode="External"/><Relationship Id="rId125" Type="http://schemas.openxmlformats.org/officeDocument/2006/relationships/hyperlink" Target="http://www.wizards.com/default.asp?x=starwars/article/dodcampaign" TargetMode="External"/><Relationship Id="rId76" Type="http://schemas.openxmlformats.org/officeDocument/2006/relationships/hyperlink" Target="http://starwars.wikia.com/wiki/Rodia" TargetMode="External"/><Relationship Id="rId8" Type="http://schemas.openxmlformats.org/officeDocument/2006/relationships/hyperlink" Target="http://starwars.wikia.com/wiki/Arkania" TargetMode="External"/><Relationship Id="rId65" Type="http://schemas.openxmlformats.org/officeDocument/2006/relationships/hyperlink" Target="http://starwars.wikia.com/wiki/Nar_Shaddaa" TargetMode="External"/><Relationship Id="rId67" Type="http://schemas.openxmlformats.org/officeDocument/2006/relationships/hyperlink" Target="http://starwars.wikia.com/wiki/New_Plympto" TargetMode="External"/><Relationship Id="rId37" Type="http://schemas.openxmlformats.org/officeDocument/2006/relationships/hyperlink" Target="http://starwars.wikia.com/wiki/Flashpoint_(planet)" TargetMode="External"/><Relationship Id="rId110" Type="http://schemas.openxmlformats.org/officeDocument/2006/relationships/hyperlink" Target="http://starwars.wikia.com/wiki/Skako" TargetMode="External"/><Relationship Id="rId113" Type="http://schemas.openxmlformats.org/officeDocument/2006/relationships/hyperlink" Target="http://starwars.wikia.com/wiki/Tirahnn" TargetMode="External"/><Relationship Id="rId12" Type="http://schemas.openxmlformats.org/officeDocument/2006/relationships/hyperlink" Target="http://starwars.wikia.com/wiki/Bespin" TargetMode="External"/><Relationship Id="rId108" Type="http://schemas.openxmlformats.org/officeDocument/2006/relationships/hyperlink" Target="http://starwars.wikia.com/wiki/Cathar_(planet)" TargetMode="External"/><Relationship Id="rId3" Type="http://schemas.openxmlformats.org/officeDocument/2006/relationships/hyperlink" Target="http://www.wizards.com/default.asp?x=starwars/article/univsanbranazren" TargetMode="External"/><Relationship Id="rId123" Type="http://schemas.openxmlformats.org/officeDocument/2006/relationships/hyperlink" Target="http://starwars.wikia.com/wiki/Giaca" TargetMode="External"/><Relationship Id="rId26" Type="http://schemas.openxmlformats.org/officeDocument/2006/relationships/hyperlink" Target="http://starwars.wikia.com/wiki/Daluuj" TargetMode="External"/><Relationship Id="rId100" Type="http://schemas.openxmlformats.org/officeDocument/2006/relationships/hyperlink" Target="http://starwars.wikia.com/wiki/Almas" TargetMode="External"/><Relationship Id="rId11" Type="http://schemas.openxmlformats.org/officeDocument/2006/relationships/hyperlink" Target="http://starwars.wikia.com/wiki/Belnar" TargetMode="External"/><Relationship Id="rId68" Type="http://schemas.openxmlformats.org/officeDocument/2006/relationships/hyperlink" Target="http://starwars.wikia.com/wiki/Odryn" TargetMode="External"/><Relationship Id="rId115" Type="http://schemas.openxmlformats.org/officeDocument/2006/relationships/hyperlink" Target="http://starwars.wikia.com/wiki/Telti" TargetMode="External"/><Relationship Id="rId16" Type="http://schemas.openxmlformats.org/officeDocument/2006/relationships/hyperlink" Target="http://starwars.wikia.com/wiki/Cadomai_Prime" TargetMode="External"/><Relationship Id="rId33" Type="http://schemas.openxmlformats.org/officeDocument/2006/relationships/hyperlink" Target="http://starwars.wikia.com/wiki/Duro" TargetMode="External"/><Relationship Id="rId91" Type="http://schemas.openxmlformats.org/officeDocument/2006/relationships/hyperlink" Target="http://starwars.wikia.com/wiki/Trandosha" TargetMode="External"/><Relationship Id="rId93" Type="http://schemas.openxmlformats.org/officeDocument/2006/relationships/hyperlink" Target="http://starwars.wikia.com/wiki/Zeltros" TargetMode="External"/><Relationship Id="rId78" Type="http://schemas.openxmlformats.org/officeDocument/2006/relationships/hyperlink" Target="http://starwars.wikia.com/wiki/Salliche" TargetMode="External"/><Relationship Id="rId15" Type="http://schemas.openxmlformats.org/officeDocument/2006/relationships/hyperlink" Target="http://starwars.wikia.com/wiki/Caamas" TargetMode="External"/><Relationship Id="rId21" Type="http://schemas.openxmlformats.org/officeDocument/2006/relationships/hyperlink" Target="http://starwars.wikia.com/wiki/Champala" TargetMode="External"/></Relationships>
</file>

<file path=xl/worksheets/_rels/sheet23.xml.rels><?xml version="1.0" encoding="UTF-8" standalone="yes"?>
<Relationships xmlns="http://schemas.openxmlformats.org/package/2006/relationships"><Relationship Id="rId1" Type="http://schemas.openxmlformats.org/officeDocument/2006/relationships/vmlDrawing" Target="../drawings/vmlDrawing20.vml"/></Relationships>
</file>

<file path=xl/worksheets/_rels/sheet24.xml.rels><?xml version="1.0" encoding="UTF-8" standalone="yes"?>
<Relationships xmlns="http://schemas.openxmlformats.org/package/2006/relationships"><Relationship Id="rId1" Type="http://schemas.openxmlformats.org/officeDocument/2006/relationships/vmlDrawing" Target="../drawings/vmlDrawing21.vml"/></Relationships>
</file>

<file path=xl/worksheets/_rels/sheet25.xml.rels><?xml version="1.0" encoding="UTF-8" standalone="yes"?>
<Relationships xmlns="http://schemas.openxmlformats.org/package/2006/relationships"><Relationship Id="rId2" Type="http://schemas.openxmlformats.org/officeDocument/2006/relationships/hyperlink" Target="http://www.wizards.com/default.asp?x=starwars/article/iridonian" TargetMode="External"/><Relationship Id="rId3" Type="http://schemas.openxmlformats.org/officeDocument/2006/relationships/vmlDrawing" Target="../drawings/vmlDrawing22.vml"/><Relationship Id="rId1" Type="http://schemas.openxmlformats.org/officeDocument/2006/relationships/hyperlink" Target="http://www.wizards.com/default.asp?x=starwars/article/dodcampaign" TargetMode="External"/></Relationships>
</file>

<file path=xl/worksheets/_rels/sheet26.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23.vml"/></Relationships>
</file>

<file path=xl/worksheets/_rels/sheet4.xml.rels><?xml version="1.0" encoding="UTF-8" standalone="yes"?>
<Relationships xmlns="http://schemas.openxmlformats.org/package/2006/relationships"><Relationship Id="rId64" Type="http://schemas.openxmlformats.org/officeDocument/2006/relationships/hyperlink" Target="http://starwars.wikia.com/wiki/Club" TargetMode="External"/><Relationship Id="rId60" Type="http://schemas.openxmlformats.org/officeDocument/2006/relationships/hyperlink" Target="http://starwars.wikia.com/wiki/Vibroknucklers" TargetMode="External"/><Relationship Id="rId70" Type="http://schemas.openxmlformats.org/officeDocument/2006/relationships/hyperlink" Target="http://starwars.wikia.com/wiki/Energy_lance" TargetMode="External"/><Relationship Id="rId94" Type="http://schemas.openxmlformats.org/officeDocument/2006/relationships/hyperlink" Target="http://starwars.wikia.com/wiki/Survival_knife" TargetMode="External"/><Relationship Id="rId7" Type="http://schemas.openxmlformats.org/officeDocument/2006/relationships/hyperlink" Target="http://starwars.wikia.com/wiki/Cesta" TargetMode="External"/><Relationship Id="rId74" Type="http://schemas.openxmlformats.org/officeDocument/2006/relationships/hyperlink" Target="http://starwars.wikia.com/wiki/Anakin_Skywalker%27s_second_lightsaber" TargetMode="External"/><Relationship Id="rId25" Type="http://schemas.openxmlformats.org/officeDocument/2006/relationships/hyperlink" Target="http://starwars.wikia.com/wiki/Lightsaber_pike" TargetMode="External"/><Relationship Id="rId96" Type="http://schemas.openxmlformats.org/officeDocument/2006/relationships/hyperlink" Target="http://starwars.wikia.com/wiki/Combat_gloves" TargetMode="External"/><Relationship Id="rId10" Type="http://schemas.openxmlformats.org/officeDocument/2006/relationships/hyperlink" Target="http://starwars.wikia.com/wiki/Datadagger" TargetMode="External"/><Relationship Id="rId50" Type="http://schemas.openxmlformats.org/officeDocument/2006/relationships/hyperlink" Target="http://starwars.wikia.com/wiki/Snap_Baton" TargetMode="External"/><Relationship Id="rId17" Type="http://schemas.openxmlformats.org/officeDocument/2006/relationships/hyperlink" Target="http://starwars.wikia.com/wiki/Force_Pike" TargetMode="External"/><Relationship Id="rId71" Type="http://schemas.openxmlformats.org/officeDocument/2006/relationships/hyperlink" Target="http://starwars.wikia.com/wiki/Power_lance" TargetMode="External"/><Relationship Id="rId4" Type="http://schemas.openxmlformats.org/officeDocument/2006/relationships/hyperlink" Target="http://starwars.wikia.com/wiki/Arg%27garok" TargetMode="External"/><Relationship Id="rId28" Type="http://schemas.openxmlformats.org/officeDocument/2006/relationships/hyperlink" Target="http://starwars.wikia.com/wiki/Double-bladed_lightsaber" TargetMode="External"/><Relationship Id="rId89" Type="http://schemas.openxmlformats.org/officeDocument/2006/relationships/hyperlink" Target="http://starwars.wikia.com/wiki/Stun_gauntlet" TargetMode="External"/><Relationship Id="rId88" Type="http://schemas.openxmlformats.org/officeDocument/2006/relationships/hyperlink" Target="http://starwars.wikia.com/wiki/Stun_gauntlet" TargetMode="External"/><Relationship Id="rId82" Type="http://schemas.openxmlformats.org/officeDocument/2006/relationships/hyperlink" Target="http://starwars.wikia.com/wiki/Unarmed_combat" TargetMode="External"/><Relationship Id="rId69" Type="http://schemas.openxmlformats.org/officeDocument/2006/relationships/hyperlink" Target="http://starwars.wikia.com/wiki/Electrum" TargetMode="External"/><Relationship Id="rId38" Type="http://schemas.openxmlformats.org/officeDocument/2006/relationships/hyperlink" Target="http://starwars.wikia.com/wiki/Neuronic_whip" TargetMode="External"/><Relationship Id="rId20" Type="http://schemas.openxmlformats.org/officeDocument/2006/relationships/hyperlink" Target="http://starwars.wikia.com/wiki/Combat_knife" TargetMode="External"/><Relationship Id="rId2" Type="http://schemas.openxmlformats.org/officeDocument/2006/relationships/hyperlink" Target="http://starwars.wikia.com/wiki/Amphistaff" TargetMode="External"/><Relationship Id="rId72" Type="http://schemas.openxmlformats.org/officeDocument/2006/relationships/hyperlink" Target="http://starwars.wikia.com/wiki/Axe" TargetMode="External"/><Relationship Id="rId35" Type="http://schemas.openxmlformats.org/officeDocument/2006/relationships/hyperlink" Target="http://starwars.wikia.com/wiki/Lightwhip" TargetMode="External"/><Relationship Id="rId75" Type="http://schemas.openxmlformats.org/officeDocument/2006/relationships/hyperlink" Target="http://starwars.wikia.com/wiki/Darkstick" TargetMode="External"/><Relationship Id="rId80" Type="http://schemas.openxmlformats.org/officeDocument/2006/relationships/hyperlink" Target="http://starwars.wikia.com/wiki/Static_pike" TargetMode="External"/><Relationship Id="rId31" Type="http://schemas.openxmlformats.org/officeDocument/2006/relationships/hyperlink" Target="http://starwars.wikia.com/wiki/Lightclub" TargetMode="External"/><Relationship Id="rId62" Type="http://schemas.openxmlformats.org/officeDocument/2006/relationships/hyperlink" Target="http://starwars.wikia.com/wiki/Vibrosword" TargetMode="External"/><Relationship Id="rId79" Type="http://schemas.openxmlformats.org/officeDocument/2006/relationships/hyperlink" Target="http://starwars.wikia.com/wiki/Shockboxing" TargetMode="External"/><Relationship Id="rId97" Type="http://schemas.openxmlformats.org/officeDocument/2006/relationships/drawing" Target="../drawings/drawing1.xml"/><Relationship Id="rId98" Type="http://schemas.openxmlformats.org/officeDocument/2006/relationships/vmlDrawing" Target="../drawings/vmlDrawing2.vml"/><Relationship Id="rId1" Type="http://schemas.openxmlformats.org/officeDocument/2006/relationships/hyperlink" Target="http://starwars.wikia.com/wiki/Amphistaff" TargetMode="External"/><Relationship Id="rId24" Type="http://schemas.openxmlformats.org/officeDocument/2006/relationships/hyperlink" Target="http://starwars.wikia.com/wiki/Lightsaber" TargetMode="External"/><Relationship Id="rId47" Type="http://schemas.openxmlformats.org/officeDocument/2006/relationships/hyperlink" Target="http://starwars.wikia.com/wiki/Sith_Sword" TargetMode="External"/><Relationship Id="rId56" Type="http://schemas.openxmlformats.org/officeDocument/2006/relationships/hyperlink" Target="http://starwars.wikia.com/wiki/Vibroblade" TargetMode="External"/><Relationship Id="rId48" Type="http://schemas.openxmlformats.org/officeDocument/2006/relationships/hyperlink" Target="http://starwars.wikia.com/wiki/Sith_Tremor_Sword" TargetMode="External"/><Relationship Id="rId32" Type="http://schemas.openxmlformats.org/officeDocument/2006/relationships/hyperlink" Target="http://starwars.wikia.com/wiki/Shoto" TargetMode="External"/><Relationship Id="rId13" Type="http://schemas.openxmlformats.org/officeDocument/2006/relationships/hyperlink" Target="http://starwars.wikia.com/wiki/Double-Bladed_Sword" TargetMode="External"/><Relationship Id="rId52" Type="http://schemas.openxmlformats.org/officeDocument/2006/relationships/hyperlink" Target="http://starwars.wikia.com/wiki/Stun_Baton" TargetMode="External"/><Relationship Id="rId54" Type="http://schemas.openxmlformats.org/officeDocument/2006/relationships/hyperlink" Target="http://starwars.wikia.com/wiki/Vibro-Ax" TargetMode="External"/><Relationship Id="rId23" Type="http://schemas.openxmlformats.org/officeDocument/2006/relationships/hyperlink" Target="http://starwars.wikia.com/wiki/Lightfoil" TargetMode="External"/><Relationship Id="rId61" Type="http://schemas.openxmlformats.org/officeDocument/2006/relationships/hyperlink" Target="http://starwars.wikia.com/wiki/Vibrorapier" TargetMode="External"/><Relationship Id="rId53" Type="http://schemas.openxmlformats.org/officeDocument/2006/relationships/hyperlink" Target="http://starwars.wikia.com/wiki/Tehk%27la_Blade" TargetMode="External"/><Relationship Id="rId84" Type="http://schemas.openxmlformats.org/officeDocument/2006/relationships/hyperlink" Target="http://www.wizards.com/default.asp?x=starwars/article/GalaxyatWarRepeatingBlaster" TargetMode="External"/><Relationship Id="rId30" Type="http://schemas.openxmlformats.org/officeDocument/2006/relationships/hyperlink" Target="http://starwars.wikia.com/wiki/Curved-hilt_lightsaber" TargetMode="External"/><Relationship Id="rId29" Type="http://schemas.openxmlformats.org/officeDocument/2006/relationships/hyperlink" Target="http://starwars.wikia.com/wiki/Dual-phase_lightsaber" TargetMode="External"/><Relationship Id="rId83" Type="http://schemas.openxmlformats.org/officeDocument/2006/relationships/hyperlink" Target="http://starwars.wikia.com/wiki/Vibro-lance" TargetMode="External"/><Relationship Id="rId41" Type="http://schemas.openxmlformats.org/officeDocument/2006/relationships/hyperlink" Target="http://starwars.wikia.com/wiki/Ryyk_blade" TargetMode="External"/><Relationship Id="rId5" Type="http://schemas.openxmlformats.org/officeDocument/2006/relationships/hyperlink" Target="http://starwars.wikia.com/wiki/Atlatl" TargetMode="External"/><Relationship Id="rId22" Type="http://schemas.openxmlformats.org/officeDocument/2006/relationships/hyperlink" Target="http://starwars.wikia.com/wiki/Lightfoil" TargetMode="External"/><Relationship Id="rId95" Type="http://schemas.openxmlformats.org/officeDocument/2006/relationships/hyperlink" Target="http://starwars.wikia.com/wiki/Combat_gloves" TargetMode="External"/><Relationship Id="rId39" Type="http://schemas.openxmlformats.org/officeDocument/2006/relationships/hyperlink" Target="http://starwars.wikia.com/wiki/Power_hammer" TargetMode="External"/><Relationship Id="rId43" Type="http://schemas.openxmlformats.org/officeDocument/2006/relationships/hyperlink" Target="http://starwars.wikia.com/wiki/Shock_Whip" TargetMode="External"/><Relationship Id="rId90" Type="http://schemas.openxmlformats.org/officeDocument/2006/relationships/hyperlink" Target="http://starwars.wikia.com/wiki/Electropole" TargetMode="External"/><Relationship Id="rId77" Type="http://schemas.openxmlformats.org/officeDocument/2006/relationships/hyperlink" Target="http://starwars.wikia.com/wiki/Vulkar_shock_stick" TargetMode="External"/><Relationship Id="rId63" Type="http://schemas.openxmlformats.org/officeDocument/2006/relationships/hyperlink" Target="http://starwars.wikia.com/wiki/Zhaboka" TargetMode="External"/><Relationship Id="rId85" Type="http://schemas.openxmlformats.org/officeDocument/2006/relationships/hyperlink" Target="http://starwars.wikia.com/wiki/Galaxy_at_War" TargetMode="External"/><Relationship Id="rId9" Type="http://schemas.openxmlformats.org/officeDocument/2006/relationships/hyperlink" Target="http://starwars.wikia.com/wiki/Combat_Gloves" TargetMode="External"/><Relationship Id="rId18" Type="http://schemas.openxmlformats.org/officeDocument/2006/relationships/hyperlink" Target="http://starwars.wikia.com/wiki/Garrote" TargetMode="External"/><Relationship Id="rId27" Type="http://schemas.openxmlformats.org/officeDocument/2006/relationships/hyperlink" Target="http://starwars.wikia.com/wiki/Forked_lightsaber" TargetMode="External"/><Relationship Id="rId99" Type="http://schemas.openxmlformats.org/officeDocument/2006/relationships/comments" Target="../comments2.xml"/><Relationship Id="rId14" Type="http://schemas.openxmlformats.org/officeDocument/2006/relationships/hyperlink" Target="http://starwars.wikia.com/wiki/Electrostaff" TargetMode="External"/><Relationship Id="rId92" Type="http://schemas.openxmlformats.org/officeDocument/2006/relationships/hyperlink" Target="http://starwars.wikia.com/wiki/Vibro-saw" TargetMode="External"/><Relationship Id="rId45" Type="http://schemas.openxmlformats.org/officeDocument/2006/relationships/hyperlink" Target="http://starwars.wikia.com/wiki/Short_Sword" TargetMode="External"/><Relationship Id="rId58" Type="http://schemas.openxmlformats.org/officeDocument/2006/relationships/hyperlink" Target="http://starwars.wikia.com/wiki/Jengardin_double-bladed_vibroblade" TargetMode="External"/><Relationship Id="rId42" Type="http://schemas.openxmlformats.org/officeDocument/2006/relationships/hyperlink" Target="http://starwars.wikia.com/wiki/San-Ni_staff" TargetMode="External"/><Relationship Id="rId73" Type="http://schemas.openxmlformats.org/officeDocument/2006/relationships/hyperlink" Target="http://starwars.wikia.com/wiki/Gaderffii" TargetMode="External"/><Relationship Id="rId87" Type="http://schemas.openxmlformats.org/officeDocument/2006/relationships/hyperlink" Target="http://starwars.wikia.com/wiki/Activv1_Riot_Shield" TargetMode="External"/><Relationship Id="rId6" Type="http://schemas.openxmlformats.org/officeDocument/2006/relationships/hyperlink" Target="http://starwars.wikia.com/wiki/Bayonet" TargetMode="External"/><Relationship Id="rId49" Type="http://schemas.openxmlformats.org/officeDocument/2006/relationships/hyperlink" Target="http://starwars.wikia.com/wiki/Sith_War_Sword" TargetMode="External"/><Relationship Id="rId44" Type="http://schemas.openxmlformats.org/officeDocument/2006/relationships/hyperlink" Target="http://starwars.wikia.com/wiki/Shockstaff" TargetMode="External"/><Relationship Id="rId19" Type="http://schemas.openxmlformats.org/officeDocument/2006/relationships/hyperlink" Target="http://starwars.wikia.com/wiki/Guard_shoto" TargetMode="External"/><Relationship Id="rId57" Type="http://schemas.openxmlformats.org/officeDocument/2006/relationships/hyperlink" Target="http://starwars.wikia.com/wiki/Vibroblade" TargetMode="External"/><Relationship Id="rId46" Type="http://schemas.openxmlformats.org/officeDocument/2006/relationships/hyperlink" Target="http://starwars.wikia.com/wiki/Shyarn" TargetMode="External"/><Relationship Id="rId86" Type="http://schemas.openxmlformats.org/officeDocument/2006/relationships/hyperlink" Target="http://en.wikipedia.org/wiki/Mace_%28club%29" TargetMode="External"/><Relationship Id="rId59" Type="http://schemas.openxmlformats.org/officeDocument/2006/relationships/hyperlink" Target="http://starwars.wikia.com/wiki/Vibrodagger" TargetMode="External"/><Relationship Id="rId51" Type="http://schemas.openxmlformats.org/officeDocument/2006/relationships/hyperlink" Target="http://starwars.wikia.com/wiki/Spear" TargetMode="External"/><Relationship Id="rId66" Type="http://schemas.openxmlformats.org/officeDocument/2006/relationships/hyperlink" Target="http://starwars.wikia.com/wiki/Sith_war_sword" TargetMode="External"/><Relationship Id="rId55" Type="http://schemas.openxmlformats.org/officeDocument/2006/relationships/hyperlink" Target="http://starwars.wikia.com/wiki/Wan-shen" TargetMode="External"/><Relationship Id="rId34" Type="http://schemas.openxmlformats.org/officeDocument/2006/relationships/hyperlink" Target="http://starwars.wikia.com/wiki/Lightsaber_staff" TargetMode="External"/><Relationship Id="rId81" Type="http://schemas.openxmlformats.org/officeDocument/2006/relationships/hyperlink" Target="http://starwars.wikia.com/wiki/Unarmed_combat" TargetMode="External"/><Relationship Id="rId40" Type="http://schemas.openxmlformats.org/officeDocument/2006/relationships/hyperlink" Target="http://starwars.wikia.com/wiki/Quarterstaff" TargetMode="External"/><Relationship Id="rId36" Type="http://schemas.openxmlformats.org/officeDocument/2006/relationships/hyperlink" Target="http://starwars.wikia.com/wiki/Lightwhip" TargetMode="External"/><Relationship Id="rId76" Type="http://schemas.openxmlformats.org/officeDocument/2006/relationships/hyperlink" Target="http://starwars.wikia.com/wiki/Fire_blade" TargetMode="External"/><Relationship Id="rId8" Type="http://schemas.openxmlformats.org/officeDocument/2006/relationships/hyperlink" Target="http://starwars.wikia.com/wiki/Combat_Gloves" TargetMode="External"/><Relationship Id="rId65" Type="http://schemas.openxmlformats.org/officeDocument/2006/relationships/hyperlink" Target="http://starwars.wikia.com/wiki/Archaic_Lightsaber" TargetMode="External"/><Relationship Id="rId67" Type="http://schemas.openxmlformats.org/officeDocument/2006/relationships/hyperlink" Target="http://starwars.wikia.com/wiki/Category:Yuuzhan_Vong_weapons" TargetMode="External"/><Relationship Id="rId37" Type="http://schemas.openxmlformats.org/officeDocument/2006/relationships/hyperlink" Target="http://starwars.wikia.com/wiki/Mythosaur_axe" TargetMode="External"/><Relationship Id="rId12" Type="http://schemas.openxmlformats.org/officeDocument/2006/relationships/hyperlink" Target="http://starwars.wikia.com/wiki/Vibroblade" TargetMode="External"/><Relationship Id="rId3" Type="http://schemas.openxmlformats.org/officeDocument/2006/relationships/hyperlink" Target="http://starwars.wikia.com/wiki/Amphistaff" TargetMode="External"/><Relationship Id="rId26" Type="http://schemas.openxmlformats.org/officeDocument/2006/relationships/hyperlink" Target="http://starwars.wikia.com/wiki/Lightsaber_pike" TargetMode="External"/><Relationship Id="rId11" Type="http://schemas.openxmlformats.org/officeDocument/2006/relationships/hyperlink" Target="http://starwars.wikia.com/wiki/Dire_Sword" TargetMode="External"/><Relationship Id="rId68" Type="http://schemas.openxmlformats.org/officeDocument/2006/relationships/hyperlink" Target="http://starwars.wikia.com/wiki/Anakin_Solo%27s_lightsaber" TargetMode="External"/><Relationship Id="rId16" Type="http://schemas.openxmlformats.org/officeDocument/2006/relationships/hyperlink" Target="http://starwars.wikia.com/wiki/Fira" TargetMode="External"/><Relationship Id="rId33" Type="http://schemas.openxmlformats.org/officeDocument/2006/relationships/hyperlink" Target="http://starwars.wikia.com/wiki/Lightsaber_staff" TargetMode="External"/><Relationship Id="rId91" Type="http://schemas.openxmlformats.org/officeDocument/2006/relationships/hyperlink" Target="http://starwars.wikia.com/wiki/Blastsword" TargetMode="External"/><Relationship Id="rId93" Type="http://schemas.openxmlformats.org/officeDocument/2006/relationships/hyperlink" Target="http://starwars.wikia.com/wiki/Mini-stunner" TargetMode="External"/><Relationship Id="rId78" Type="http://schemas.openxmlformats.org/officeDocument/2006/relationships/hyperlink" Target="http://starwars.wikia.com/wiki/Shockboxing" TargetMode="External"/><Relationship Id="rId15" Type="http://schemas.openxmlformats.org/officeDocument/2006/relationships/hyperlink" Target="http://starwars.wikia.com/wiki/Felucian_Skullblade" TargetMode="External"/><Relationship Id="rId21" Type="http://schemas.openxmlformats.org/officeDocument/2006/relationships/hyperlink" Target="http://starwars.wikia.com/wiki/Guard_shoto" TargetMode="External"/></Relationships>
</file>

<file path=xl/worksheets/_rels/sheet5.xml.rels><?xml version="1.0" encoding="UTF-8" standalone="yes"?>
<Relationships xmlns="http://schemas.openxmlformats.org/package/2006/relationships"><Relationship Id="rId14" Type="http://schemas.openxmlformats.org/officeDocument/2006/relationships/hyperlink" Target="http://starwars.wikia.com/wiki/Defender_ion_mine" TargetMode="External"/><Relationship Id="rId4" Type="http://schemas.openxmlformats.org/officeDocument/2006/relationships/hyperlink" Target="http://starwars.wikia.com/wiki/Detonite" TargetMode="External"/><Relationship Id="rId7" Type="http://schemas.openxmlformats.org/officeDocument/2006/relationships/hyperlink" Target="http://starwars.wikia.com/wiki/Trip_mine" TargetMode="External"/><Relationship Id="rId11" Type="http://schemas.openxmlformats.org/officeDocument/2006/relationships/hyperlink" Target="http://starwars.wikia.com/wiki/LX-4_proton_mine" TargetMode="External"/><Relationship Id="rId1" Type="http://schemas.openxmlformats.org/officeDocument/2006/relationships/hyperlink" Target="http://www.wizards.com/default.asp?x=starwars/article/FUpreview3" TargetMode="External"/><Relationship Id="rId6" Type="http://schemas.openxmlformats.org/officeDocument/2006/relationships/hyperlink" Target="http://starwars.wikia.com/wiki/Mine" TargetMode="External"/><Relationship Id="rId16" Type="http://schemas.openxmlformats.org/officeDocument/2006/relationships/comments" Target="../comments3.xml"/><Relationship Id="rId8" Type="http://schemas.openxmlformats.org/officeDocument/2006/relationships/hyperlink" Target="http://starwars.wikia.com/wiki/Proximity_mine" TargetMode="External"/><Relationship Id="rId13" Type="http://schemas.openxmlformats.org/officeDocument/2006/relationships/hyperlink" Target="http://starwars.wikia.com/wiki/Category:Demolitions" TargetMode="External"/><Relationship Id="rId10" Type="http://schemas.openxmlformats.org/officeDocument/2006/relationships/hyperlink" Target="http://starwars.wikia.com/wiki/HX2_antipersonnel_mine" TargetMode="External"/><Relationship Id="rId5" Type="http://schemas.openxmlformats.org/officeDocument/2006/relationships/hyperlink" Target="http://starwars.wikia.com/wiki/Flechette_mine" TargetMode="External"/><Relationship Id="rId15" Type="http://schemas.openxmlformats.org/officeDocument/2006/relationships/vmlDrawing" Target="../drawings/vmlDrawing3.vml"/><Relationship Id="rId12" Type="http://schemas.openxmlformats.org/officeDocument/2006/relationships/hyperlink" Target="http://starwars.wikia.com/wiki/HX2_antipersonnel_mine" TargetMode="External"/><Relationship Id="rId2" Type="http://schemas.openxmlformats.org/officeDocument/2006/relationships/hyperlink" Target="http://www.wizards.com/default.asp?x=starwars/article/FUpreview6" TargetMode="External"/><Relationship Id="rId9" Type="http://schemas.openxmlformats.org/officeDocument/2006/relationships/hyperlink" Target="http://starwars.wikia.com/wiki/Timer_fuse" TargetMode="External"/><Relationship Id="rId3" Type="http://schemas.openxmlformats.org/officeDocument/2006/relationships/hyperlink" Target="http://starwars.wikia.com/wiki/Mine" TargetMode="External"/></Relationships>
</file>

<file path=xl/worksheets/_rels/sheet6.xml.rels><?xml version="1.0" encoding="UTF-8" standalone="yes"?>
<Relationships xmlns="http://schemas.openxmlformats.org/package/2006/relationships"><Relationship Id="rId64" Type="http://schemas.openxmlformats.org/officeDocument/2006/relationships/hyperlink" Target="http://starwars.wikia.com/wiki/Scout_trooper" TargetMode="External"/><Relationship Id="rId60" Type="http://schemas.openxmlformats.org/officeDocument/2006/relationships/hyperlink" Target="http://starwars.wikia.com/wiki/Dark_Trooper_Phase_Zero_project" TargetMode="External"/><Relationship Id="rId70" Type="http://schemas.openxmlformats.org/officeDocument/2006/relationships/hyperlink" Target="http://starwars.wikia.com/wiki/Ubese_environmental_suit" TargetMode="External"/><Relationship Id="rId94" Type="http://schemas.openxmlformats.org/officeDocument/2006/relationships/hyperlink" Target="http://starwars.wikia.com/wiki/WJ-880_blinding_helmet" TargetMode="External"/><Relationship Id="rId7" Type="http://schemas.openxmlformats.org/officeDocument/2006/relationships/hyperlink" Target="http://starwars.wikia.com/wiki/Powered_heavy_battle_armor" TargetMode="External"/><Relationship Id="rId74" Type="http://schemas.openxmlformats.org/officeDocument/2006/relationships/hyperlink" Target="http://starwars.wikia.com/wiki/Durasteel" TargetMode="External"/><Relationship Id="rId102" Type="http://schemas.openxmlformats.org/officeDocument/2006/relationships/hyperlink" Target="http://starwars.wikia.com/wiki/Skakoan_pressure_suit" TargetMode="External"/><Relationship Id="rId25" Type="http://schemas.openxmlformats.org/officeDocument/2006/relationships/hyperlink" Target="http://starwars.wikia.com/wiki/Fiber_armor" TargetMode="External"/><Relationship Id="rId106" Type="http://schemas.openxmlformats.org/officeDocument/2006/relationships/hyperlink" Target="http://starwars.wikia.com/wiki/Senate_Guard" TargetMode="External"/><Relationship Id="rId116" Type="http://schemas.openxmlformats.org/officeDocument/2006/relationships/hyperlink" Target="http://starwars.wikia.com/wiki/Republic_mod_armor" TargetMode="External"/><Relationship Id="rId119" Type="http://schemas.openxmlformats.org/officeDocument/2006/relationships/comments" Target="../comments4.xml"/><Relationship Id="rId96" Type="http://schemas.openxmlformats.org/officeDocument/2006/relationships/hyperlink" Target="http://starwars.wikia.com/wiki/Laminanium" TargetMode="External"/><Relationship Id="rId10" Type="http://schemas.openxmlformats.org/officeDocument/2006/relationships/hyperlink" Target="http://starwars.wikia.com/wiki/Powered_Battle_Armor" TargetMode="External"/><Relationship Id="rId50" Type="http://schemas.openxmlformats.org/officeDocument/2006/relationships/hyperlink" Target="http://starwars.wikia.com/wiki/ARC_trooper_armor" TargetMode="External"/><Relationship Id="rId118" Type="http://schemas.openxmlformats.org/officeDocument/2006/relationships/vmlDrawing" Target="../drawings/vmlDrawing4.vml"/><Relationship Id="rId17" Type="http://schemas.openxmlformats.org/officeDocument/2006/relationships/hyperlink" Target="http://starwars.wikia.com/wiki/Corellian_Powersuit" TargetMode="External"/><Relationship Id="rId107" Type="http://schemas.openxmlformats.org/officeDocument/2006/relationships/hyperlink" Target="http://starwars.wikia.com/wiki/Crystadurium" TargetMode="External"/><Relationship Id="rId71" Type="http://schemas.openxmlformats.org/officeDocument/2006/relationships/hyperlink" Target="http://starwars.wikia.com/wiki/Mandalorian_armor" TargetMode="External"/><Relationship Id="rId4" Type="http://schemas.openxmlformats.org/officeDocument/2006/relationships/hyperlink" Target="http://starwars.wikia.com/wiki/Armored_Spacesuit" TargetMode="External"/><Relationship Id="rId28" Type="http://schemas.openxmlformats.org/officeDocument/2006/relationships/hyperlink" Target="http://starwars.wikia.com/wiki/AV-1c_combat_armor" TargetMode="External"/><Relationship Id="rId89" Type="http://schemas.openxmlformats.org/officeDocument/2006/relationships/hyperlink" Target="http://starwars.wikia.com/wiki/Dark_Trooper_Phase_III" TargetMode="External"/><Relationship Id="rId114" Type="http://schemas.openxmlformats.org/officeDocument/2006/relationships/hyperlink" Target="http://starwars.wikia.com/wiki/Republic_mod_armor" TargetMode="External"/><Relationship Id="rId88" Type="http://schemas.openxmlformats.org/officeDocument/2006/relationships/hyperlink" Target="http://starwars.wikia.com/wiki/Dark_Trooper_Phase_II" TargetMode="External"/><Relationship Id="rId82" Type="http://schemas.openxmlformats.org/officeDocument/2006/relationships/hyperlink" Target="http://starwars.wikia.com/wiki/Neutronium" TargetMode="External"/><Relationship Id="rId69" Type="http://schemas.openxmlformats.org/officeDocument/2006/relationships/hyperlink" Target="http://starwars.wikia.com/wiki/Stormtrooper_armor" TargetMode="External"/><Relationship Id="rId38" Type="http://schemas.openxmlformats.org/officeDocument/2006/relationships/hyperlink" Target="http://starwars.wikia.com/wiki/Neo-Crusader_armor" TargetMode="External"/><Relationship Id="rId20" Type="http://schemas.openxmlformats.org/officeDocument/2006/relationships/hyperlink" Target="http://starwars.wikia.com/wiki/Energy_shields" TargetMode="External"/><Relationship Id="rId2" Type="http://schemas.openxmlformats.org/officeDocument/2006/relationships/hyperlink" Target="http://www.wizards.com/default.asp?x=starwars/article/PHSkako" TargetMode="External"/><Relationship Id="rId72" Type="http://schemas.openxmlformats.org/officeDocument/2006/relationships/hyperlink" Target="http://starwars.wikia.com/wiki/Plasteel" TargetMode="External"/><Relationship Id="rId35" Type="http://schemas.openxmlformats.org/officeDocument/2006/relationships/hyperlink" Target="http://starwars.wikia.com/wiki/Matrix_Armor" TargetMode="External"/><Relationship Id="rId75" Type="http://schemas.openxmlformats.org/officeDocument/2006/relationships/hyperlink" Target="http://starwars.wikia.com/wiki/Quadanium" TargetMode="External"/><Relationship Id="rId80" Type="http://schemas.openxmlformats.org/officeDocument/2006/relationships/hyperlink" Target="http://starwars.wikia.com/wiki/Mandalorian_steel" TargetMode="External"/><Relationship Id="rId31" Type="http://schemas.openxmlformats.org/officeDocument/2006/relationships/hyperlink" Target="http://starwars.wikia.com/wiki/Knighthunter" TargetMode="External"/><Relationship Id="rId62" Type="http://schemas.openxmlformats.org/officeDocument/2006/relationships/hyperlink" Target="http://starwars.wikia.com/wiki/Emperor%27s_Royal_Guard_stormtrooper_armor" TargetMode="External"/><Relationship Id="rId79" Type="http://schemas.openxmlformats.org/officeDocument/2006/relationships/hyperlink" Target="http://starwars.wikia.com/wiki/Durasteel" TargetMode="External"/><Relationship Id="rId97" Type="http://schemas.openxmlformats.org/officeDocument/2006/relationships/hyperlink" Target="http://starwars.wikia.com/wiki/Alliance_Special_Forces" TargetMode="External"/><Relationship Id="rId111" Type="http://schemas.openxmlformats.org/officeDocument/2006/relationships/hyperlink" Target="http://starwars.wikia.com/wiki/Warrior_caste_%28Geonosian%29" TargetMode="External"/><Relationship Id="rId98" Type="http://schemas.openxmlformats.org/officeDocument/2006/relationships/hyperlink" Target="http://starwars.wikia.com/wiki/Stormtrooper_armor" TargetMode="External"/><Relationship Id="rId1" Type="http://schemas.openxmlformats.org/officeDocument/2006/relationships/hyperlink" Target="http://www.wizards.com/default.asp?x=starwars/article/PHSkako" TargetMode="External"/><Relationship Id="rId24" Type="http://schemas.openxmlformats.org/officeDocument/2006/relationships/hyperlink" Target="http://starwars.wikia.com/wiki/Energy_shields" TargetMode="External"/><Relationship Id="rId47" Type="http://schemas.openxmlformats.org/officeDocument/2006/relationships/hyperlink" Target="http://starwars.wikia.com/wiki/Dark_armor" TargetMode="External"/><Relationship Id="rId56" Type="http://schemas.openxmlformats.org/officeDocument/2006/relationships/hyperlink" Target="http://starwars.wikia.com/wiki/Imperial_Jumptrooper" TargetMode="External"/><Relationship Id="rId48" Type="http://schemas.openxmlformats.org/officeDocument/2006/relationships/hyperlink" Target="http://starwars.wikia.com/wiki/Dark_armor" TargetMode="External"/><Relationship Id="rId32" Type="http://schemas.openxmlformats.org/officeDocument/2006/relationships/hyperlink" Target="http://starwars.wikia.com/wiki/Krail_210_Personal_Armor" TargetMode="External"/><Relationship Id="rId13" Type="http://schemas.openxmlformats.org/officeDocument/2006/relationships/hyperlink" Target="http://starwars.wikia.com/wiki/Beskar%27gam" TargetMode="External"/><Relationship Id="rId52" Type="http://schemas.openxmlformats.org/officeDocument/2006/relationships/hyperlink" Target="http://starwars.wikia.com/wiki/Coruscant_Guard" TargetMode="External"/><Relationship Id="rId54" Type="http://schemas.openxmlformats.org/officeDocument/2006/relationships/hyperlink" Target="http://starwars.wikia.com/wiki/EVO_trooper" TargetMode="External"/><Relationship Id="rId101" Type="http://schemas.openxmlformats.org/officeDocument/2006/relationships/hyperlink" Target="http://starwars.wikia.com/wiki/Skakoan_pressure_suit" TargetMode="External"/><Relationship Id="rId23" Type="http://schemas.openxmlformats.org/officeDocument/2006/relationships/hyperlink" Target="http://starwars.wikia.com/wiki/Energy_shields" TargetMode="External"/><Relationship Id="rId61" Type="http://schemas.openxmlformats.org/officeDocument/2006/relationships/hyperlink" Target="http://starwars.wikia.com/wiki/Radiation_Zone_Assault_Trooper" TargetMode="External"/><Relationship Id="rId53" Type="http://schemas.openxmlformats.org/officeDocument/2006/relationships/hyperlink" Target="http://starwars.wikia.com/wiki/Darth_Vader%27s_armor" TargetMode="External"/><Relationship Id="rId84" Type="http://schemas.openxmlformats.org/officeDocument/2006/relationships/hyperlink" Target="http://starwars.wikia.com/wiki/Shield_gauntlet" TargetMode="External"/><Relationship Id="rId30" Type="http://schemas.openxmlformats.org/officeDocument/2006/relationships/hyperlink" Target="http://starwars.wikia.com/wiki/Imperial_Knight" TargetMode="External"/><Relationship Id="rId29" Type="http://schemas.openxmlformats.org/officeDocument/2006/relationships/hyperlink" Target="http://starwars.wikia.com/wiki/AV-1s_scout_armor" TargetMode="External"/><Relationship Id="rId83" Type="http://schemas.openxmlformats.org/officeDocument/2006/relationships/hyperlink" Target="http://starwars.wikia.com/wiki/Merr-Sonn_KZZ_riot_armor" TargetMode="External"/><Relationship Id="rId41" Type="http://schemas.openxmlformats.org/officeDocument/2006/relationships/hyperlink" Target="http://starwars.wikia.com/wiki/Sith_trooper_armor" TargetMode="External"/><Relationship Id="rId5" Type="http://schemas.openxmlformats.org/officeDocument/2006/relationships/hyperlink" Target="http://starwars.wikia.com/wiki/Battle_Armor" TargetMode="External"/><Relationship Id="rId22" Type="http://schemas.openxmlformats.org/officeDocument/2006/relationships/hyperlink" Target="http://starwars.wikia.com/wiki/Energy_shields" TargetMode="External"/><Relationship Id="rId95" Type="http://schemas.openxmlformats.org/officeDocument/2006/relationships/hyperlink" Target="http://starwars.wikia.com/wiki/Laminanium" TargetMode="External"/><Relationship Id="rId39" Type="http://schemas.openxmlformats.org/officeDocument/2006/relationships/hyperlink" Target="http://starwars.wikia.com/wiki/Orbalisk_armor" TargetMode="External"/><Relationship Id="rId43" Type="http://schemas.openxmlformats.org/officeDocument/2006/relationships/hyperlink" Target="http://starwars.wikia.com/wiki/Tracker_Utility_Vest" TargetMode="External"/><Relationship Id="rId104" Type="http://schemas.openxmlformats.org/officeDocument/2006/relationships/hyperlink" Target="http://starwars.wikia.com/wiki/Hazmat_gear" TargetMode="External"/><Relationship Id="rId90" Type="http://schemas.openxmlformats.org/officeDocument/2006/relationships/hyperlink" Target="http://starwars.wikia.com/wiki/Jedi_armor" TargetMode="External"/><Relationship Id="rId77" Type="http://schemas.openxmlformats.org/officeDocument/2006/relationships/hyperlink" Target="http://starwars.wikia.com/wiki/Quadanium" TargetMode="External"/><Relationship Id="rId63" Type="http://schemas.openxmlformats.org/officeDocument/2006/relationships/hyperlink" Target="http://starwars.wikia.com/wiki/Sandtrooper" TargetMode="External"/><Relationship Id="rId85" Type="http://schemas.openxmlformats.org/officeDocument/2006/relationships/hyperlink" Target="http://starwars.wikia.com/wiki/Seatrooper" TargetMode="External"/><Relationship Id="rId105" Type="http://schemas.openxmlformats.org/officeDocument/2006/relationships/hyperlink" Target="http://starwars.wikia.com/wiki/Atton%27s_ribbed_jacket" TargetMode="External"/><Relationship Id="rId9" Type="http://schemas.openxmlformats.org/officeDocument/2006/relationships/hyperlink" Target="http://starwars.wikia.com/wiki/Light_powered_battle_armor" TargetMode="External"/><Relationship Id="rId18" Type="http://schemas.openxmlformats.org/officeDocument/2006/relationships/hyperlink" Target="http://starwars.wikia.com/wiki/Cortosis_gauntlet" TargetMode="External"/><Relationship Id="rId27" Type="http://schemas.openxmlformats.org/officeDocument/2006/relationships/hyperlink" Target="http://starwars.wikia.com/wiki/Flight_Suit" TargetMode="External"/><Relationship Id="rId99" Type="http://schemas.openxmlformats.org/officeDocument/2006/relationships/hyperlink" Target="http://starwars.wikia.com/wiki/Mandalorian_Armor" TargetMode="External"/><Relationship Id="rId14" Type="http://schemas.openxmlformats.org/officeDocument/2006/relationships/hyperlink" Target="http://starwars.wikia.com/wiki/Blast_vest" TargetMode="External"/><Relationship Id="rId103" Type="http://schemas.openxmlformats.org/officeDocument/2006/relationships/hyperlink" Target="http://starwars.wikia.com/wiki/Clone_trooper" TargetMode="External"/><Relationship Id="rId92" Type="http://schemas.openxmlformats.org/officeDocument/2006/relationships/hyperlink" Target="http://starwars.wikia.com/wiki/Storm_commando" TargetMode="External"/><Relationship Id="rId45" Type="http://schemas.openxmlformats.org/officeDocument/2006/relationships/hyperlink" Target="http://starwars.wikia.com/wiki/Weave_armor" TargetMode="External"/><Relationship Id="rId58" Type="http://schemas.openxmlformats.org/officeDocument/2006/relationships/hyperlink" Target="http://starwars.wikia.com/wiki/Mandalorian_battle_armor" TargetMode="External"/><Relationship Id="rId42" Type="http://schemas.openxmlformats.org/officeDocument/2006/relationships/hyperlink" Target="http://starwars.wikia.com/wiki/Thinsuit" TargetMode="External"/><Relationship Id="rId73" Type="http://schemas.openxmlformats.org/officeDocument/2006/relationships/hyperlink" Target="http://starwars.wikia.com/wiki/Quadanium" TargetMode="External"/><Relationship Id="rId87" Type="http://schemas.openxmlformats.org/officeDocument/2006/relationships/hyperlink" Target="http://starwars.wikia.com/wiki/Venom_Assault_armor" TargetMode="External"/><Relationship Id="rId6" Type="http://schemas.openxmlformats.org/officeDocument/2006/relationships/hyperlink" Target="http://starwars.wikia.com/wiki/Heavy_battle_armor" TargetMode="External"/><Relationship Id="rId49" Type="http://schemas.openxmlformats.org/officeDocument/2006/relationships/hyperlink" Target="http://starwars.wikia.com/wiki/Dark_armor" TargetMode="External"/><Relationship Id="rId44" Type="http://schemas.openxmlformats.org/officeDocument/2006/relationships/hyperlink" Target="http://starwars.wikia.com/wiki/Vacuum_Pod" TargetMode="External"/><Relationship Id="rId117" Type="http://schemas.openxmlformats.org/officeDocument/2006/relationships/hyperlink" Target="http://starwars.wikia.com/wiki/Activv1_Riot_Shield" TargetMode="External"/><Relationship Id="rId112" Type="http://schemas.openxmlformats.org/officeDocument/2006/relationships/hyperlink" Target="http://starwars.wikia.com/wiki/Mk_45_Protective_Vest" TargetMode="External"/><Relationship Id="rId19" Type="http://schemas.openxmlformats.org/officeDocument/2006/relationships/hyperlink" Target="http://starwars.wikia.com/wiki/Energy_shields" TargetMode="External"/><Relationship Id="rId57" Type="http://schemas.openxmlformats.org/officeDocument/2006/relationships/hyperlink" Target="http://starwars.wikia.com/wiki/Krath_heavy_armor" TargetMode="External"/><Relationship Id="rId109" Type="http://schemas.openxmlformats.org/officeDocument/2006/relationships/hyperlink" Target="http://starwars.wikia.com/wiki/Galactic_Alliance_Defense_Force" TargetMode="External"/><Relationship Id="rId46" Type="http://schemas.openxmlformats.org/officeDocument/2006/relationships/hyperlink" Target="http://starwars.wikia.com/wiki/Vonduun_Skerr_Kyrric" TargetMode="External"/><Relationship Id="rId86" Type="http://schemas.openxmlformats.org/officeDocument/2006/relationships/hyperlink" Target="http://starwars.wikia.com/wiki/Zero-G_assault_stormtrooper" TargetMode="External"/><Relationship Id="rId59" Type="http://schemas.openxmlformats.org/officeDocument/2006/relationships/hyperlink" Target="http://starwars.wikia.com/wiki/Mandalorian_combat_suit" TargetMode="External"/><Relationship Id="rId51" Type="http://schemas.openxmlformats.org/officeDocument/2006/relationships/hyperlink" Target="http://starwars.wikia.com/wiki/Clone_trooper_armor" TargetMode="External"/><Relationship Id="rId66" Type="http://schemas.openxmlformats.org/officeDocument/2006/relationships/hyperlink" Target="http://starwars.wikia.com/wiki/Sith_battle_suit" TargetMode="External"/><Relationship Id="rId55" Type="http://schemas.openxmlformats.org/officeDocument/2006/relationships/hyperlink" Target="http://starwars.wikia.com/wiki/Flight_suit" TargetMode="External"/><Relationship Id="rId34" Type="http://schemas.openxmlformats.org/officeDocument/2006/relationships/hyperlink" Target="http://starwars.wikia.com/wiki/Mandalorian_Combat_Suit" TargetMode="External"/><Relationship Id="rId81" Type="http://schemas.openxmlformats.org/officeDocument/2006/relationships/hyperlink" Target="http://starwars.wikia.com/wiki/Duranium" TargetMode="External"/><Relationship Id="rId40" Type="http://schemas.openxmlformats.org/officeDocument/2006/relationships/hyperlink" Target="http://starwars.wikia.com/wiki/Shadowsuit" TargetMode="External"/><Relationship Id="rId36" Type="http://schemas.openxmlformats.org/officeDocument/2006/relationships/hyperlink" Target="http://starwars.wikia.com/wiki/Mesh_armor" TargetMode="External"/><Relationship Id="rId76" Type="http://schemas.openxmlformats.org/officeDocument/2006/relationships/hyperlink" Target="http://starwars.wikia.com/wiki/Durasteel" TargetMode="External"/><Relationship Id="rId8" Type="http://schemas.openxmlformats.org/officeDocument/2006/relationships/hyperlink" Target="http://starwars.wikia.com/wiki/Light_Battle_Armor" TargetMode="External"/><Relationship Id="rId65" Type="http://schemas.openxmlformats.org/officeDocument/2006/relationships/hyperlink" Target="http://starwars.wikia.com/wiki/Emperor%27s_Shadow_Guard" TargetMode="External"/><Relationship Id="rId67" Type="http://schemas.openxmlformats.org/officeDocument/2006/relationships/hyperlink" Target="http://starwars.wikia.com/wiki/Snowtrooper_armor" TargetMode="External"/><Relationship Id="rId37" Type="http://schemas.openxmlformats.org/officeDocument/2006/relationships/hyperlink" Target="http://starwars.wikia.com/wiki/Neo-Crusader_armor" TargetMode="External"/><Relationship Id="rId110" Type="http://schemas.openxmlformats.org/officeDocument/2006/relationships/hyperlink" Target="http://starwars.wikia.com/wiki/Galactic_Alliance_Defense_Force" TargetMode="External"/><Relationship Id="rId113" Type="http://schemas.openxmlformats.org/officeDocument/2006/relationships/hyperlink" Target="http://starwars.wikia.com/wiki/Imperial_Dungeoneer" TargetMode="External"/><Relationship Id="rId12" Type="http://schemas.openxmlformats.org/officeDocument/2006/relationships/hyperlink" Target="http://starwars.wikia.com/wiki/Beskar%27gam" TargetMode="External"/><Relationship Id="rId108" Type="http://schemas.openxmlformats.org/officeDocument/2006/relationships/hyperlink" Target="http://starwars.wikia.com/wiki/Duravlex" TargetMode="External"/><Relationship Id="rId3" Type="http://schemas.openxmlformats.org/officeDocument/2006/relationships/hyperlink" Target="http://www.wizards.com/default.asp?x=starwars/article/PHSkako" TargetMode="External"/><Relationship Id="rId26" Type="http://schemas.openxmlformats.org/officeDocument/2006/relationships/hyperlink" Target="http://starwars.wikia.com/wiki/Flight_Suit" TargetMode="External"/><Relationship Id="rId100" Type="http://schemas.openxmlformats.org/officeDocument/2006/relationships/hyperlink" Target="http://starwars.wikia.com/wiki/Skakoan_pressure_suit" TargetMode="External"/><Relationship Id="rId11" Type="http://schemas.openxmlformats.org/officeDocument/2006/relationships/hyperlink" Target="http://starwars.wikia.com/wiki/Beskar%27gam" TargetMode="External"/><Relationship Id="rId68" Type="http://schemas.openxmlformats.org/officeDocument/2006/relationships/hyperlink" Target="http://starwars.wikia.com/wiki/Space_suit" TargetMode="External"/><Relationship Id="rId115" Type="http://schemas.openxmlformats.org/officeDocument/2006/relationships/hyperlink" Target="http://starwars.wikia.com/wiki/Republic_mod_armor" TargetMode="External"/><Relationship Id="rId16" Type="http://schemas.openxmlformats.org/officeDocument/2006/relationships/hyperlink" Target="http://starwars.wikia.com/wiki/Combat_Jumpsuit" TargetMode="External"/><Relationship Id="rId33" Type="http://schemas.openxmlformats.org/officeDocument/2006/relationships/hyperlink" Target="http://starwars.wikia.com/wiki/Mandalorian_Battle_Armor" TargetMode="External"/><Relationship Id="rId91" Type="http://schemas.openxmlformats.org/officeDocument/2006/relationships/hyperlink" Target="http://starwars.wikia.com/wiki/Jedi_armor" TargetMode="External"/><Relationship Id="rId93" Type="http://schemas.openxmlformats.org/officeDocument/2006/relationships/hyperlink" Target="http://starwars.wikia.com/wiki/Category:Yuuzhan_Vong_weapons" TargetMode="External"/><Relationship Id="rId78" Type="http://schemas.openxmlformats.org/officeDocument/2006/relationships/hyperlink" Target="http://starwars.wikia.com/wiki/Duranium" TargetMode="External"/><Relationship Id="rId15" Type="http://schemas.openxmlformats.org/officeDocument/2006/relationships/hyperlink" Target="http://starwars.wikia.com/wiki/Camo_armor" TargetMode="External"/><Relationship Id="rId21" Type="http://schemas.openxmlformats.org/officeDocument/2006/relationships/hyperlink" Target="http://starwars.wikia.com/wiki/Energy_shields" TargetMode="External"/></Relationships>
</file>

<file path=xl/worksheets/_rels/sheet7.xml.rels><?xml version="1.0" encoding="UTF-8" standalone="yes"?>
<Relationships xmlns="http://schemas.openxmlformats.org/package/2006/relationships"><Relationship Id="rId64" Type="http://schemas.openxmlformats.org/officeDocument/2006/relationships/hyperlink" Target="http://starwars.wikia.com/wiki/Targeting_scope" TargetMode="External"/><Relationship Id="rId121" Type="http://schemas.openxmlformats.org/officeDocument/2006/relationships/hyperlink" Target="http://starwars.wikia.com/wiki/Galaxy_of_Intrigue" TargetMode="External"/><Relationship Id="rId133" Type="http://schemas.openxmlformats.org/officeDocument/2006/relationships/hyperlink" Target="http://starwars.wikia.com/wiki/Cybernetics" TargetMode="External"/><Relationship Id="rId60" Type="http://schemas.openxmlformats.org/officeDocument/2006/relationships/hyperlink" Target="http://starwars.wikia.com/wiki/Spy_bug" TargetMode="External"/><Relationship Id="rId70" Type="http://schemas.openxmlformats.org/officeDocument/2006/relationships/hyperlink" Target="http://starwars.wikia.com/wiki/Subelectronic_converter" TargetMode="External"/><Relationship Id="rId94" Type="http://schemas.openxmlformats.org/officeDocument/2006/relationships/hyperlink" Target="http://starwars.wikia.com/wiki/Aural_amplifier" TargetMode="External"/><Relationship Id="rId7" Type="http://schemas.openxmlformats.org/officeDocument/2006/relationships/hyperlink" Target="http://starwars.wikia.com/wiki/Bacta_Tank" TargetMode="External"/><Relationship Id="rId74" Type="http://schemas.openxmlformats.org/officeDocument/2006/relationships/hyperlink" Target="http://starwars.wikia.com/wiki/Antiox_breath_mask" TargetMode="External"/><Relationship Id="rId102" Type="http://schemas.openxmlformats.org/officeDocument/2006/relationships/hyperlink" Target="http://starwars.wikia.com/wiki/Cybernetics" TargetMode="External"/><Relationship Id="rId25" Type="http://schemas.openxmlformats.org/officeDocument/2006/relationships/hyperlink" Target="http://starwars.wikia.com/wiki/Data_card" TargetMode="External"/><Relationship Id="rId106" Type="http://schemas.openxmlformats.org/officeDocument/2006/relationships/hyperlink" Target="http://starwars.wikia.com/wiki/Borg_Construct_Aj%5E6" TargetMode="External"/><Relationship Id="rId122" Type="http://schemas.openxmlformats.org/officeDocument/2006/relationships/hyperlink" Target="http://starwars.wikia.com/wiki/Galaxy_of_Intrigue" TargetMode="External"/><Relationship Id="rId116" Type="http://schemas.openxmlformats.org/officeDocument/2006/relationships/hyperlink" Target="http://starwars.wikia.com/wiki/Veridicator_200" TargetMode="External"/><Relationship Id="rId119" Type="http://schemas.openxmlformats.org/officeDocument/2006/relationships/hyperlink" Target="http://starwars.wikia.com/wiki/Galaxy_of_Intrigue" TargetMode="External"/><Relationship Id="rId96" Type="http://schemas.openxmlformats.org/officeDocument/2006/relationships/hyperlink" Target="http://starwars.wikia.com/wiki/Borg_Construct_Aj%5E6" TargetMode="External"/><Relationship Id="rId10" Type="http://schemas.openxmlformats.org/officeDocument/2006/relationships/hyperlink" Target="http://starwars.wikia.com/wiki/Bioscanner" TargetMode="External"/><Relationship Id="rId138" Type="http://schemas.openxmlformats.org/officeDocument/2006/relationships/hyperlink" Target="http://starwars.wikia.com/wiki/The_Unknown_Regions" TargetMode="External"/><Relationship Id="rId50" Type="http://schemas.openxmlformats.org/officeDocument/2006/relationships/hyperlink" Target="http://starwars.wikia.com/wiki/Neural_band" TargetMode="External"/><Relationship Id="rId118" Type="http://schemas.openxmlformats.org/officeDocument/2006/relationships/hyperlink" Target="http://starwars.wikia.com/wiki/Galaxy_of_Intrigue" TargetMode="External"/><Relationship Id="rId128" Type="http://schemas.openxmlformats.org/officeDocument/2006/relationships/hyperlink" Target="http://starwars.wikia.com/wiki/NonSonic_silencer" TargetMode="External"/><Relationship Id="rId17" Type="http://schemas.openxmlformats.org/officeDocument/2006/relationships/hyperlink" Target="http://starwars.wikia.com/wiki/Comlink" TargetMode="External"/><Relationship Id="rId107" Type="http://schemas.openxmlformats.org/officeDocument/2006/relationships/hyperlink" Target="http://starwars.wikia.com/wiki/Borg_Construct_Aj%5E6" TargetMode="External"/><Relationship Id="rId71" Type="http://schemas.openxmlformats.org/officeDocument/2006/relationships/hyperlink" Target="http://starwars.wikia.com/wiki/Universal_Energy_Cage" TargetMode="External"/><Relationship Id="rId142" Type="http://schemas.openxmlformats.org/officeDocument/2006/relationships/hyperlink" Target="http://starwars.wikia.com/wiki/The_Unknown_Regions" TargetMode="External"/><Relationship Id="rId4" Type="http://schemas.openxmlformats.org/officeDocument/2006/relationships/hyperlink" Target="http://starwars.wikia.com/wiki/All-Temperature_Cloak" TargetMode="External"/><Relationship Id="rId28" Type="http://schemas.openxmlformats.org/officeDocument/2006/relationships/hyperlink" Target="http://starwars.wikia.com/wiki/Decoy_glowrod" TargetMode="External"/><Relationship Id="rId89" Type="http://schemas.openxmlformats.org/officeDocument/2006/relationships/hyperlink" Target="http://starwars.wikia.com/wiki/Category:Biotechnology" TargetMode="External"/><Relationship Id="rId114" Type="http://schemas.openxmlformats.org/officeDocument/2006/relationships/hyperlink" Target="http://starwars.wikia.com/wiki/SDS-632_Surveillance_Detector" TargetMode="External"/><Relationship Id="rId88" Type="http://schemas.openxmlformats.org/officeDocument/2006/relationships/hyperlink" Target="http://starwars.wikia.com/wiki/Ooglith_Masquer" TargetMode="External"/><Relationship Id="rId82" Type="http://schemas.openxmlformats.org/officeDocument/2006/relationships/hyperlink" Target="http://starwars.wikia.com/wiki/Memory_Package" TargetMode="External"/><Relationship Id="rId124" Type="http://schemas.openxmlformats.org/officeDocument/2006/relationships/hyperlink" Target="http://en.wikipedia.org/wiki/Chain" TargetMode="External"/><Relationship Id="rId69" Type="http://schemas.openxmlformats.org/officeDocument/2006/relationships/hyperlink" Target="http://starwars.wikia.com/wiki/8-2A_medical_bundle" TargetMode="External"/><Relationship Id="rId148" Type="http://schemas.openxmlformats.org/officeDocument/2006/relationships/hyperlink" Target="http://starwars.wikia.com/wiki/The_Unknown_Regions" TargetMode="External"/><Relationship Id="rId147" Type="http://schemas.openxmlformats.org/officeDocument/2006/relationships/hyperlink" Target="http://starwars.wikia.com/wiki/The_Unknown_Regions" TargetMode="External"/><Relationship Id="rId38" Type="http://schemas.openxmlformats.org/officeDocument/2006/relationships/hyperlink" Target="http://starwars.wikia.com/wiki/Halo_lamp" TargetMode="External"/><Relationship Id="rId20" Type="http://schemas.openxmlformats.org/officeDocument/2006/relationships/hyperlink" Target="http://starwars.wikia.com/wiki/Computer_interface_visor" TargetMode="External"/><Relationship Id="rId2" Type="http://schemas.openxmlformats.org/officeDocument/2006/relationships/hyperlink" Target="http://www.wizards.com/default.asp?x=starwars/article/CloneWarspreview4" TargetMode="External"/><Relationship Id="rId140" Type="http://schemas.openxmlformats.org/officeDocument/2006/relationships/hyperlink" Target="http://starwars.wikia.com/wiki/The_Unknown_Regions" TargetMode="External"/><Relationship Id="rId144" Type="http://schemas.openxmlformats.org/officeDocument/2006/relationships/hyperlink" Target="http://starwars.wikia.com/wiki/The_Unknown_Regions" TargetMode="External"/><Relationship Id="rId72" Type="http://schemas.openxmlformats.org/officeDocument/2006/relationships/hyperlink" Target="http://starwars.wikia.com/wiki/Breath_Mask" TargetMode="External"/><Relationship Id="rId35" Type="http://schemas.openxmlformats.org/officeDocument/2006/relationships/hyperlink" Target="http://starwars.wikia.com/wiki/Flight_Suit" TargetMode="External"/><Relationship Id="rId75" Type="http://schemas.openxmlformats.org/officeDocument/2006/relationships/hyperlink" Target="http://starwars.wikia.com/wiki/Bacta" TargetMode="External"/><Relationship Id="rId80" Type="http://schemas.openxmlformats.org/officeDocument/2006/relationships/hyperlink" Target="http://starwars.wikia.com/wiki/Cardio_package" TargetMode="External"/><Relationship Id="rId31" Type="http://schemas.openxmlformats.org/officeDocument/2006/relationships/hyperlink" Target="http://starwars.wikia.com/wiki/Energy_cell" TargetMode="External"/><Relationship Id="rId62" Type="http://schemas.openxmlformats.org/officeDocument/2006/relationships/hyperlink" Target="http://starwars.wikia.com/wiki/Syntherope" TargetMode="External"/><Relationship Id="rId79" Type="http://schemas.openxmlformats.org/officeDocument/2006/relationships/hyperlink" Target="http://starwars.wikia.com/wiki/Bio-stabilizer_implant" TargetMode="External"/><Relationship Id="rId97" Type="http://schemas.openxmlformats.org/officeDocument/2006/relationships/hyperlink" Target="http://starwars.wikia.com/wiki/Xcalq-3GA_portable_computer" TargetMode="External"/><Relationship Id="rId111" Type="http://schemas.openxmlformats.org/officeDocument/2006/relationships/hyperlink" Target="http://starwars.wikia.com/wiki/Cybernetics" TargetMode="External"/><Relationship Id="rId98" Type="http://schemas.openxmlformats.org/officeDocument/2006/relationships/hyperlink" Target="http://starwars.wikia.com/wiki/Camouflage_poncho" TargetMode="External"/><Relationship Id="rId152" Type="http://schemas.openxmlformats.org/officeDocument/2006/relationships/hyperlink" Target="http://starwars.wikia.com/wiki/Plastent" TargetMode="External"/><Relationship Id="rId1" Type="http://schemas.openxmlformats.org/officeDocument/2006/relationships/hyperlink" Target="http://www.wizards.com/default.asp?x=starwars/article/AEPreview5" TargetMode="External"/><Relationship Id="rId24" Type="http://schemas.openxmlformats.org/officeDocument/2006/relationships/hyperlink" Target="http://starwars.wikia.com/wiki/Credit_Chip" TargetMode="External"/><Relationship Id="rId47" Type="http://schemas.openxmlformats.org/officeDocument/2006/relationships/hyperlink" Target="http://starwars.wikia.com/wiki/Medical_interface_visor" TargetMode="External"/><Relationship Id="rId56" Type="http://schemas.openxmlformats.org/officeDocument/2006/relationships/hyperlink" Target="http://starwars.wikia.com/wiki/Security_Kit" TargetMode="External"/><Relationship Id="rId48" Type="http://schemas.openxmlformats.org/officeDocument/2006/relationships/hyperlink" Target="http://starwars.wikia.com/wiki/Medpac" TargetMode="External"/><Relationship Id="rId132" Type="http://schemas.openxmlformats.org/officeDocument/2006/relationships/hyperlink" Target="http://starwars.wikia.com/wiki/Computer" TargetMode="External"/><Relationship Id="rId32" Type="http://schemas.openxmlformats.org/officeDocument/2006/relationships/hyperlink" Target="http://starwars.wikia.com/wiki/FastFlesh_Medpac" TargetMode="External"/><Relationship Id="rId13" Type="http://schemas.openxmlformats.org/officeDocument/2006/relationships/hyperlink" Target="http://starwars.wikia.com/wiki/Camouflage_netting" TargetMode="External"/><Relationship Id="rId52" Type="http://schemas.openxmlformats.org/officeDocument/2006/relationships/hyperlink" Target="http://starwars.wikia.com/wiki/Power_Generator" TargetMode="External"/><Relationship Id="rId54" Type="http://schemas.openxmlformats.org/officeDocument/2006/relationships/hyperlink" Target="http://starwars.wikia.com/wiki/Ramtek" TargetMode="External"/><Relationship Id="rId101" Type="http://schemas.openxmlformats.org/officeDocument/2006/relationships/hyperlink" Target="http://starwars.wikia.com/wiki/Subcutaneous_comlink" TargetMode="External"/><Relationship Id="rId155" Type="http://schemas.openxmlformats.org/officeDocument/2006/relationships/comments" Target="../comments5.xml"/><Relationship Id="rId23" Type="http://schemas.openxmlformats.org/officeDocument/2006/relationships/hyperlink" Target="http://starwars.wikia.com/wiki/Cortosis_gauntlet" TargetMode="External"/><Relationship Id="rId136" Type="http://schemas.openxmlformats.org/officeDocument/2006/relationships/hyperlink" Target="http://starwars.wikia.com/wiki/Xcalq-3GA_portable_computer" TargetMode="External"/><Relationship Id="rId61" Type="http://schemas.openxmlformats.org/officeDocument/2006/relationships/hyperlink" Target="http://starwars.wikia.com/wiki/Stealth_field_generator" TargetMode="External"/><Relationship Id="rId53" Type="http://schemas.openxmlformats.org/officeDocument/2006/relationships/hyperlink" Target="http://starwars.wikia.com/wiki/Power_pack" TargetMode="External"/><Relationship Id="rId84" Type="http://schemas.openxmlformats.org/officeDocument/2006/relationships/hyperlink" Target="http://starwars.wikia.com/wiki/Regenerative_implant" TargetMode="External"/><Relationship Id="rId146" Type="http://schemas.openxmlformats.org/officeDocument/2006/relationships/hyperlink" Target="http://starwars.wikia.com/wiki/The_Unknown_Regions" TargetMode="External"/><Relationship Id="rId30" Type="http://schemas.openxmlformats.org/officeDocument/2006/relationships/hyperlink" Target="http://starwars.wikia.com/wiki/Electrobinoculars" TargetMode="External"/><Relationship Id="rId29" Type="http://schemas.openxmlformats.org/officeDocument/2006/relationships/hyperlink" Target="http://starwars.wikia.com/wiki/Demolition_sensor" TargetMode="External"/><Relationship Id="rId83" Type="http://schemas.openxmlformats.org/officeDocument/2006/relationships/hyperlink" Target="http://starwars.wikia.com/wiki/Nerve_reinforcement_implant" TargetMode="External"/><Relationship Id="rId41" Type="http://schemas.openxmlformats.org/officeDocument/2006/relationships/hyperlink" Target="http://starwars.wikia.com/wiki/Holoshroud" TargetMode="External"/><Relationship Id="rId5" Type="http://schemas.openxmlformats.org/officeDocument/2006/relationships/hyperlink" Target="http://starwars.wikia.com/wiki/Aquata_breather" TargetMode="External"/><Relationship Id="rId22" Type="http://schemas.openxmlformats.org/officeDocument/2006/relationships/hyperlink" Target="http://starwars.wikia.com/wiki/Cortosis_gauntlet" TargetMode="External"/><Relationship Id="rId95" Type="http://schemas.openxmlformats.org/officeDocument/2006/relationships/hyperlink" Target="http://starwars.wikia.com/wiki/Computerized_interface_scope" TargetMode="External"/><Relationship Id="rId39" Type="http://schemas.openxmlformats.org/officeDocument/2006/relationships/hyperlink" Target="http://starwars.wikia.com/wiki/PX-7_Heat_Sensor" TargetMode="External"/><Relationship Id="rId43" Type="http://schemas.openxmlformats.org/officeDocument/2006/relationships/hyperlink" Target="http://starwars.wikia.com/wiki/Jet_pack" TargetMode="External"/><Relationship Id="rId104" Type="http://schemas.openxmlformats.org/officeDocument/2006/relationships/hyperlink" Target="http://starwars.wikia.com/wiki/Synthetic_lightsaber_crystal" TargetMode="External"/><Relationship Id="rId130" Type="http://schemas.openxmlformats.org/officeDocument/2006/relationships/hyperlink" Target="http://starwars.wikia.com/wiki/Lectroticker" TargetMode="External"/><Relationship Id="rId90" Type="http://schemas.openxmlformats.org/officeDocument/2006/relationships/hyperlink" Target="http://starwars.wikia.com/wiki/Anti-security_blade" TargetMode="External"/><Relationship Id="rId153" Type="http://schemas.openxmlformats.org/officeDocument/2006/relationships/hyperlink" Target="http://starwars.wikia.com/wiki/Personal_Universal_Translator" TargetMode="External"/><Relationship Id="rId77" Type="http://schemas.openxmlformats.org/officeDocument/2006/relationships/hyperlink" Target="http://starwars.wikia.com/wiki/Gand" TargetMode="External"/><Relationship Id="rId63" Type="http://schemas.openxmlformats.org/officeDocument/2006/relationships/hyperlink" Target="http://starwars.wikia.com/wiki/Targeting_scope" TargetMode="External"/><Relationship Id="rId85" Type="http://schemas.openxmlformats.org/officeDocument/2006/relationships/hyperlink" Target="http://starwars.wikia.com/wiki/Sensory_implant" TargetMode="External"/><Relationship Id="rId105" Type="http://schemas.openxmlformats.org/officeDocument/2006/relationships/hyperlink" Target="http://starwars.wikia.com/wiki/PAC20_visual_wrist_comlink" TargetMode="External"/><Relationship Id="rId9" Type="http://schemas.openxmlformats.org/officeDocument/2006/relationships/hyperlink" Target="http://starwars.wikia.com/wiki/Binder_cuffs" TargetMode="External"/><Relationship Id="rId18" Type="http://schemas.openxmlformats.org/officeDocument/2006/relationships/hyperlink" Target="http://starwars.wikia.com/wiki/Comlink" TargetMode="External"/><Relationship Id="rId27" Type="http://schemas.openxmlformats.org/officeDocument/2006/relationships/hyperlink" Target="http://starwars.wikia.com/wiki/Datapad" TargetMode="External"/><Relationship Id="rId99" Type="http://schemas.openxmlformats.org/officeDocument/2006/relationships/hyperlink" Target="http://starwars.wikia.com/wiki/Mk-11_Droid_Diagnostic" TargetMode="External"/><Relationship Id="rId14" Type="http://schemas.openxmlformats.org/officeDocument/2006/relationships/hyperlink" Target="http://starwars.wikia.com/wiki/Code_Cylinder" TargetMode="External"/><Relationship Id="rId103" Type="http://schemas.openxmlformats.org/officeDocument/2006/relationships/hyperlink" Target="http://starwars.wikia.com/wiki/Headset_comlink" TargetMode="External"/><Relationship Id="rId127" Type="http://schemas.openxmlformats.org/officeDocument/2006/relationships/hyperlink" Target="http://starwars.wikia.com/wiki/Cybernetics" TargetMode="External"/><Relationship Id="rId92" Type="http://schemas.openxmlformats.org/officeDocument/2006/relationships/hyperlink" Target="http://starwars.wikia.com/wiki/Energy-arm" TargetMode="External"/><Relationship Id="rId45" Type="http://schemas.openxmlformats.org/officeDocument/2006/relationships/hyperlink" Target="http://starwars.wikia.com/wiki/Medisensor" TargetMode="External"/><Relationship Id="rId58" Type="http://schemas.openxmlformats.org/officeDocument/2006/relationships/hyperlink" Target="http://starwars.wikia.com/wiki/Space_suit" TargetMode="External"/><Relationship Id="rId42" Type="http://schemas.openxmlformats.org/officeDocument/2006/relationships/hyperlink" Target="http://starwars.wikia.com/wiki/AJP-400_Hush-About_personal_jet_pack" TargetMode="External"/><Relationship Id="rId73" Type="http://schemas.openxmlformats.org/officeDocument/2006/relationships/hyperlink" Target="http://starwars.wikia.com/wiki/Camouflage_netting" TargetMode="External"/><Relationship Id="rId150" Type="http://schemas.openxmlformats.org/officeDocument/2006/relationships/hyperlink" Target="http://starwars.wikia.com/wiki/Mask_of_Darth_Nihilus" TargetMode="External"/><Relationship Id="rId145" Type="http://schemas.openxmlformats.org/officeDocument/2006/relationships/hyperlink" Target="http://starwars.wikia.com/wiki/The_Unknown_Regions" TargetMode="External"/><Relationship Id="rId87" Type="http://schemas.openxmlformats.org/officeDocument/2006/relationships/hyperlink" Target="http://starwars.wikia.com/wiki/Hologram_projection_pod" TargetMode="External"/><Relationship Id="rId6" Type="http://schemas.openxmlformats.org/officeDocument/2006/relationships/hyperlink" Target="http://starwars.wikia.com/wiki/Aural_Amplifier" TargetMode="External"/><Relationship Id="rId49" Type="http://schemas.openxmlformats.org/officeDocument/2006/relationships/hyperlink" Target="http://starwars.wikia.com/wiki/Motion_detection_goggles" TargetMode="External"/><Relationship Id="rId44" Type="http://schemas.openxmlformats.org/officeDocument/2006/relationships/hyperlink" Target="http://starwars.wikia.com/wiki/Man_trap" TargetMode="External"/><Relationship Id="rId117" Type="http://schemas.openxmlformats.org/officeDocument/2006/relationships/hyperlink" Target="http://starwars.wikia.com/wiki/Galaxy_of_Intrigue" TargetMode="External"/><Relationship Id="rId129" Type="http://schemas.openxmlformats.org/officeDocument/2006/relationships/hyperlink" Target="http://starwars.wikia.com/wiki/HuBaka_2000_Mem-Stik" TargetMode="External"/><Relationship Id="rId134" Type="http://schemas.openxmlformats.org/officeDocument/2006/relationships/hyperlink" Target="http://starwars.wikia.com/wiki/Cybernetics" TargetMode="External"/><Relationship Id="rId149" Type="http://schemas.openxmlformats.org/officeDocument/2006/relationships/hyperlink" Target="http://starwars.wikia.com/wiki/The_Unknown_Regions" TargetMode="External"/><Relationship Id="rId112" Type="http://schemas.openxmlformats.org/officeDocument/2006/relationships/hyperlink" Target="http://starwars.wikia.com/wiki/Galaxy_of_Intrigue" TargetMode="External"/><Relationship Id="rId19" Type="http://schemas.openxmlformats.org/officeDocument/2006/relationships/hyperlink" Target="http://starwars.wikia.com/wiki/Comlink" TargetMode="External"/><Relationship Id="rId120" Type="http://schemas.openxmlformats.org/officeDocument/2006/relationships/hyperlink" Target="http://starwars.wikia.com/wiki/Galaxy_of_Intrigue" TargetMode="External"/><Relationship Id="rId126" Type="http://schemas.openxmlformats.org/officeDocument/2006/relationships/hyperlink" Target="http://starwars.wikia.com/wiki/Cybernetics" TargetMode="External"/><Relationship Id="rId57" Type="http://schemas.openxmlformats.org/officeDocument/2006/relationships/hyperlink" Target="http://starwars.wikia.com/wiki/Sound_sponge" TargetMode="External"/><Relationship Id="rId109" Type="http://schemas.openxmlformats.org/officeDocument/2006/relationships/hyperlink" Target="http://starwars.wikia.com/wiki/CN-15_camouflage_netting" TargetMode="External"/><Relationship Id="rId46" Type="http://schemas.openxmlformats.org/officeDocument/2006/relationships/hyperlink" Target="http://starwars.wikia.com/wiki/Mechanical_interface_visor" TargetMode="External"/><Relationship Id="rId86" Type="http://schemas.openxmlformats.org/officeDocument/2006/relationships/hyperlink" Target="http://starwars.wikia.com/wiki/Liquid-cable_launcher" TargetMode="External"/><Relationship Id="rId59" Type="http://schemas.openxmlformats.org/officeDocument/2006/relationships/hyperlink" Target="http://starwars.wikia.com/wiki/Spacer%27s_Chest" TargetMode="External"/><Relationship Id="rId51" Type="http://schemas.openxmlformats.org/officeDocument/2006/relationships/hyperlink" Target="http://starwars.wikia.com/wiki/Pocket_Scrambler_PS-xqt9s" TargetMode="External"/><Relationship Id="rId66" Type="http://schemas.openxmlformats.org/officeDocument/2006/relationships/hyperlink" Target="http://starwars.wikia.com/wiki/Vacuum_Mask" TargetMode="External"/><Relationship Id="rId55" Type="http://schemas.openxmlformats.org/officeDocument/2006/relationships/hyperlink" Target="http://starwars.wikia.com/wiki/Ration_pack" TargetMode="External"/><Relationship Id="rId34" Type="http://schemas.openxmlformats.org/officeDocument/2006/relationships/hyperlink" Target="http://starwars.wikia.com/wiki/Fire_extinguisher" TargetMode="External"/><Relationship Id="rId81" Type="http://schemas.openxmlformats.org/officeDocument/2006/relationships/hyperlink" Target="http://starwars.wikia.com/wiki/Combat_implant" TargetMode="External"/><Relationship Id="rId40" Type="http://schemas.openxmlformats.org/officeDocument/2006/relationships/hyperlink" Target="http://starwars.wikia.com/wiki/Holoprojector" TargetMode="External"/><Relationship Id="rId135" Type="http://schemas.openxmlformats.org/officeDocument/2006/relationships/hyperlink" Target="http://starwars.wikia.com/wiki/Defel" TargetMode="External"/><Relationship Id="rId36" Type="http://schemas.openxmlformats.org/officeDocument/2006/relationships/hyperlink" Target="http://starwars.wikia.com/wiki/Fusion_Lantern" TargetMode="External"/><Relationship Id="rId125" Type="http://schemas.openxmlformats.org/officeDocument/2006/relationships/hyperlink" Target="http://starwars.wikia.com/wiki/Cybernetics" TargetMode="External"/><Relationship Id="rId139" Type="http://schemas.openxmlformats.org/officeDocument/2006/relationships/hyperlink" Target="http://starwars.wikia.com/wiki/The_Unknown_Regions" TargetMode="External"/><Relationship Id="rId76" Type="http://schemas.openxmlformats.org/officeDocument/2006/relationships/hyperlink" Target="http://starwars.wikia.com/wiki/Cybernetics" TargetMode="External"/><Relationship Id="rId8" Type="http://schemas.openxmlformats.org/officeDocument/2006/relationships/hyperlink" Target="http://starwars.wikia.com/wiki/Bandolier" TargetMode="External"/><Relationship Id="rId65" Type="http://schemas.openxmlformats.org/officeDocument/2006/relationships/hyperlink" Target="http://starwars.wikia.com/wiki/Utility_Belt" TargetMode="External"/><Relationship Id="rId67" Type="http://schemas.openxmlformats.org/officeDocument/2006/relationships/hyperlink" Target="http://starwars.wikia.com/wiki/Vox-Box" TargetMode="External"/><Relationship Id="rId37" Type="http://schemas.openxmlformats.org/officeDocument/2006/relationships/hyperlink" Target="http://starwars.wikia.com/wiki/Glow_rod" TargetMode="External"/><Relationship Id="rId141" Type="http://schemas.openxmlformats.org/officeDocument/2006/relationships/hyperlink" Target="http://starwars.wikia.com/wiki/The_Unknown_Regions" TargetMode="External"/><Relationship Id="rId110" Type="http://schemas.openxmlformats.org/officeDocument/2006/relationships/hyperlink" Target="http://starwars.wikia.com/wiki/Com-scan" TargetMode="External"/><Relationship Id="rId113" Type="http://schemas.openxmlformats.org/officeDocument/2006/relationships/hyperlink" Target="http://starwars.wikia.com/wiki/Redirection_crystal" TargetMode="External"/><Relationship Id="rId12" Type="http://schemas.openxmlformats.org/officeDocument/2006/relationships/hyperlink" Target="http://starwars.wikia.com/wiki/Breath_Mask" TargetMode="External"/><Relationship Id="rId108" Type="http://schemas.openxmlformats.org/officeDocument/2006/relationships/hyperlink" Target="http://starwars.wikia.com/wiki/Borg_Construct_Aj%5E6" TargetMode="External"/><Relationship Id="rId137" Type="http://schemas.openxmlformats.org/officeDocument/2006/relationships/hyperlink" Target="http://starwars.wikia.com/wiki/The_Unknown_Regions" TargetMode="External"/><Relationship Id="rId3" Type="http://schemas.openxmlformats.org/officeDocument/2006/relationships/hyperlink" Target="http://starwars.wikia.com/wiki/ABC_Scrambler" TargetMode="External"/><Relationship Id="rId123" Type="http://schemas.openxmlformats.org/officeDocument/2006/relationships/hyperlink" Target="http://starwars.wikia.com/wiki/Sith_warbird" TargetMode="External"/><Relationship Id="rId151" Type="http://schemas.openxmlformats.org/officeDocument/2006/relationships/hyperlink" Target="http://starwars.wikia.com/wiki/Multitool" TargetMode="External"/><Relationship Id="rId26" Type="http://schemas.openxmlformats.org/officeDocument/2006/relationships/hyperlink" Target="http://starwars.wikia.com/wiki/Datapad" TargetMode="External"/><Relationship Id="rId100" Type="http://schemas.openxmlformats.org/officeDocument/2006/relationships/hyperlink" Target="http://starwars.wikia.com/wiki/Plasma_bridge" TargetMode="External"/><Relationship Id="rId11" Type="http://schemas.openxmlformats.org/officeDocument/2006/relationships/hyperlink" Target="http://starwars.wikia.com/wiki/Biotech_implant" TargetMode="External"/><Relationship Id="rId143" Type="http://schemas.openxmlformats.org/officeDocument/2006/relationships/hyperlink" Target="http://starwars.wikia.com/wiki/The_Unknown_Regions" TargetMode="External"/><Relationship Id="rId68" Type="http://schemas.openxmlformats.org/officeDocument/2006/relationships/hyperlink" Target="http://starwars.wikia.com/wiki/Force_Detector" TargetMode="External"/><Relationship Id="rId115" Type="http://schemas.openxmlformats.org/officeDocument/2006/relationships/hyperlink" Target="http://starwars.wikia.com/wiki/Tox_detector" TargetMode="External"/><Relationship Id="rId16" Type="http://schemas.openxmlformats.org/officeDocument/2006/relationships/hyperlink" Target="http://starwars.wikia.com/wiki/Comlink" TargetMode="External"/><Relationship Id="rId33" Type="http://schemas.openxmlformats.org/officeDocument/2006/relationships/hyperlink" Target="http://starwars.wikia.com/wiki/Field_Kit" TargetMode="External"/><Relationship Id="rId91" Type="http://schemas.openxmlformats.org/officeDocument/2006/relationships/hyperlink" Target="http://starwars.wikia.com/wiki/Aurra_Sing" TargetMode="External"/><Relationship Id="rId93" Type="http://schemas.openxmlformats.org/officeDocument/2006/relationships/hyperlink" Target="http://starwars.wikia.com/wiki/Darth_Krayt%27s_holocron" TargetMode="External"/><Relationship Id="rId131" Type="http://schemas.openxmlformats.org/officeDocument/2006/relationships/hyperlink" Target="http://starwars.wikia.com/wiki/Mesh_tape" TargetMode="External"/><Relationship Id="rId78" Type="http://schemas.openxmlformats.org/officeDocument/2006/relationships/hyperlink" Target="http://starwars.wikia.com/wiki/Transliterator" TargetMode="External"/><Relationship Id="rId15" Type="http://schemas.openxmlformats.org/officeDocument/2006/relationships/hyperlink" Target="http://starwars.wikia.com/wiki/Comlink" TargetMode="External"/><Relationship Id="rId154" Type="http://schemas.openxmlformats.org/officeDocument/2006/relationships/vmlDrawing" Target="../drawings/vmlDrawing5.vml"/><Relationship Id="rId21" Type="http://schemas.openxmlformats.org/officeDocument/2006/relationships/hyperlink" Target="http://starwars.wikia.com/wiki/Computer_spike" TargetMode="External"/></Relationships>
</file>

<file path=xl/worksheets/_rels/sheet8.xml.rels><?xml version="1.0" encoding="UTF-8" standalone="yes"?>
<Relationships xmlns="http://schemas.openxmlformats.org/package/2006/relationships"><Relationship Id="rId14" Type="http://schemas.openxmlformats.org/officeDocument/2006/relationships/hyperlink" Target="http://starwars.wikia.com/wiki/Droidification" TargetMode="External"/><Relationship Id="rId20" Type="http://schemas.openxmlformats.org/officeDocument/2006/relationships/hyperlink" Target="http://starwars.wikia.com/wiki/Rangefinder" TargetMode="External"/><Relationship Id="rId4" Type="http://schemas.openxmlformats.org/officeDocument/2006/relationships/hyperlink" Target="http://starwars.wikia.com/wiki/Hair_trigger" TargetMode="External"/><Relationship Id="rId21" Type="http://schemas.openxmlformats.org/officeDocument/2006/relationships/hyperlink" Target="http://starwars.wikia.com/wiki/Repulsorlift" TargetMode="External"/><Relationship Id="rId22" Type="http://schemas.openxmlformats.org/officeDocument/2006/relationships/hyperlink" Target="http://starwars.wikia.com/wiki/Slinker" TargetMode="External"/><Relationship Id="rId23" Type="http://schemas.openxmlformats.org/officeDocument/2006/relationships/vmlDrawing" Target="../drawings/vmlDrawing6.vml"/><Relationship Id="rId7" Type="http://schemas.openxmlformats.org/officeDocument/2006/relationships/hyperlink" Target="http://starwars.wikia.com/wiki/Targeting_scope" TargetMode="External"/><Relationship Id="rId11" Type="http://schemas.openxmlformats.org/officeDocument/2006/relationships/hyperlink" Target="http://starwars.wikia.com/wiki/Beckon_call" TargetMode="External"/><Relationship Id="rId1" Type="http://schemas.openxmlformats.org/officeDocument/2006/relationships/hyperlink" Target="http://starwars.wikia.com/wiki/Armor_reinforcement" TargetMode="External"/><Relationship Id="rId6" Type="http://schemas.openxmlformats.org/officeDocument/2006/relationships/hyperlink" Target="http://starwars.wikia.com/wiki/Mesh_underlay" TargetMode="External"/><Relationship Id="rId16" Type="http://schemas.openxmlformats.org/officeDocument/2006/relationships/hyperlink" Target="http://starwars.wikia.com/wiki/Holoshroud" TargetMode="External"/><Relationship Id="rId8" Type="http://schemas.openxmlformats.org/officeDocument/2006/relationships/hyperlink" Target="http://starwars.wikia.com/wiki/Targeting_scope" TargetMode="External"/><Relationship Id="rId13" Type="http://schemas.openxmlformats.org/officeDocument/2006/relationships/hyperlink" Target="http://starwars.wikia.com/wiki/Cheater" TargetMode="External"/><Relationship Id="rId10" Type="http://schemas.openxmlformats.org/officeDocument/2006/relationships/hyperlink" Target="http://starwars.wikia.com/wiki/Durasteel_bonding" TargetMode="External"/><Relationship Id="rId5" Type="http://schemas.openxmlformats.org/officeDocument/2006/relationships/hyperlink" Target="http://starwars.wikia.com/wiki/Improved_energy_cell" TargetMode="External"/><Relationship Id="rId15" Type="http://schemas.openxmlformats.org/officeDocument/2006/relationships/hyperlink" Target="http://starwars.wikia.com/wiki/Gyro-balance_circuitry" TargetMode="External"/><Relationship Id="rId12" Type="http://schemas.openxmlformats.org/officeDocument/2006/relationships/hyperlink" Target="http://starwars.wikia.com/wiki/Armorplast" TargetMode="External"/><Relationship Id="rId17" Type="http://schemas.openxmlformats.org/officeDocument/2006/relationships/hyperlink" Target="http://starwars.wikia.com/wiki/Ion_charger" TargetMode="External"/><Relationship Id="rId19" Type="http://schemas.openxmlformats.org/officeDocument/2006/relationships/hyperlink" Target="http://starwars.wikia.com/wiki/Rangefinder" TargetMode="External"/><Relationship Id="rId2" Type="http://schemas.openxmlformats.org/officeDocument/2006/relationships/hyperlink" Target="http://starwars.wikia.com/wiki/Beam_splitter" TargetMode="External"/><Relationship Id="rId9" Type="http://schemas.openxmlformats.org/officeDocument/2006/relationships/hyperlink" Target="http://starwars.wikia.com/wiki/Tremor_cell" TargetMode="External"/><Relationship Id="rId3" Type="http://schemas.openxmlformats.org/officeDocument/2006/relationships/hyperlink" Target="http://starwars.wikia.com/wiki/Enhanced_energy_projector" TargetMode="External"/><Relationship Id="rId18" Type="http://schemas.openxmlformats.org/officeDocument/2006/relationships/hyperlink" Target="http://starwars.wikia.com/wiki/Neutroniu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theme="6" tint="0.59999389629810485"/>
  </sheetPr>
  <dimension ref="A2:N57"/>
  <sheetViews>
    <sheetView workbookViewId="0"/>
  </sheetViews>
  <sheetFormatPr baseColWidth="10" defaultColWidth="8.83203125" defaultRowHeight="12"/>
  <cols>
    <col min="1" max="1" width="3.6640625" style="49" customWidth="1"/>
    <col min="2" max="2" width="100.6640625" style="49" customWidth="1"/>
    <col min="3" max="16384" width="8.83203125" style="49"/>
  </cols>
  <sheetData>
    <row r="2" spans="2:11">
      <c r="B2" s="190" t="s">
        <v>2284</v>
      </c>
    </row>
    <row r="3" spans="2:11">
      <c r="B3" s="49" t="s">
        <v>4540</v>
      </c>
    </row>
    <row r="4" spans="2:11">
      <c r="B4" s="50" t="s">
        <v>4541</v>
      </c>
    </row>
    <row r="6" spans="2:11">
      <c r="B6" s="278" t="s">
        <v>5159</v>
      </c>
    </row>
    <row r="8" spans="2:11">
      <c r="B8" s="49" t="s">
        <v>4409</v>
      </c>
    </row>
    <row r="10" spans="2:11">
      <c r="B10" s="51" t="s">
        <v>4542</v>
      </c>
    </row>
    <row r="11" spans="2:11">
      <c r="B11" s="51" t="s">
        <v>4544</v>
      </c>
    </row>
    <row r="12" spans="2:11">
      <c r="B12" s="51" t="s">
        <v>4546</v>
      </c>
    </row>
    <row r="13" spans="2:11">
      <c r="B13" s="49" t="s">
        <v>4543</v>
      </c>
    </row>
    <row r="14" spans="2:11">
      <c r="B14" s="49" t="s">
        <v>4545</v>
      </c>
    </row>
    <row r="16" spans="2:11">
      <c r="B16" s="49" t="s">
        <v>381</v>
      </c>
      <c r="K16" s="48"/>
    </row>
    <row r="17" spans="1:14">
      <c r="B17" s="49" t="s">
        <v>5229</v>
      </c>
      <c r="K17" s="51"/>
    </row>
    <row r="18" spans="1:14">
      <c r="B18" s="49" t="s">
        <v>4595</v>
      </c>
    </row>
    <row r="19" spans="1:14">
      <c r="B19" s="49" t="s">
        <v>5230</v>
      </c>
    </row>
    <row r="20" spans="1:14">
      <c r="B20" s="49" t="s">
        <v>4410</v>
      </c>
      <c r="N20" s="48"/>
    </row>
    <row r="21" spans="1:14">
      <c r="B21" s="49" t="s">
        <v>781</v>
      </c>
      <c r="N21" s="48"/>
    </row>
    <row r="22" spans="1:14">
      <c r="B22" s="48" t="s">
        <v>2151</v>
      </c>
      <c r="N22" s="48"/>
    </row>
    <row r="23" spans="1:14">
      <c r="B23" s="48" t="s">
        <v>1242</v>
      </c>
      <c r="N23" s="48"/>
    </row>
    <row r="24" spans="1:14">
      <c r="B24" s="48" t="s">
        <v>1171</v>
      </c>
      <c r="N24" s="48"/>
    </row>
    <row r="25" spans="1:14">
      <c r="B25" s="48" t="s">
        <v>5699</v>
      </c>
      <c r="N25" s="48"/>
    </row>
    <row r="26" spans="1:14" ht="26.25" customHeight="1">
      <c r="N26" s="48"/>
    </row>
    <row r="27" spans="1:14">
      <c r="A27" s="51"/>
      <c r="B27" s="189" t="s">
        <v>2870</v>
      </c>
      <c r="C27" s="48"/>
      <c r="D27" s="48"/>
    </row>
    <row r="28" spans="1:14">
      <c r="A28" s="51"/>
      <c r="B28" s="54"/>
      <c r="C28" s="48"/>
      <c r="D28" s="48"/>
    </row>
    <row r="29" spans="1:14">
      <c r="A29" s="51"/>
      <c r="B29" s="52" t="s">
        <v>3837</v>
      </c>
      <c r="C29" s="48"/>
      <c r="D29" s="48"/>
    </row>
    <row r="30" spans="1:14" ht="192">
      <c r="A30" s="51"/>
      <c r="B30" s="53" t="s">
        <v>5327</v>
      </c>
      <c r="C30" s="48"/>
      <c r="D30" s="48"/>
    </row>
    <row r="31" spans="1:14">
      <c r="A31" s="51"/>
      <c r="B31" s="53"/>
      <c r="C31" s="48"/>
      <c r="D31" s="48"/>
    </row>
    <row r="32" spans="1:14">
      <c r="A32" s="51"/>
      <c r="B32" s="52" t="s">
        <v>2052</v>
      </c>
      <c r="C32" s="48"/>
      <c r="D32" s="48"/>
    </row>
    <row r="33" spans="1:4" ht="24">
      <c r="A33" s="51"/>
      <c r="B33" s="53" t="s">
        <v>664</v>
      </c>
      <c r="C33" s="48"/>
      <c r="D33" s="48"/>
    </row>
    <row r="34" spans="1:4" ht="24">
      <c r="A34" s="51"/>
      <c r="B34" s="53" t="s">
        <v>3838</v>
      </c>
      <c r="C34" s="48"/>
      <c r="D34" s="48"/>
    </row>
    <row r="35" spans="1:4" ht="24">
      <c r="A35" s="51"/>
      <c r="B35" s="53" t="s">
        <v>2235</v>
      </c>
      <c r="C35" s="48"/>
      <c r="D35" s="48"/>
    </row>
    <row r="36" spans="1:4" ht="168">
      <c r="A36" s="51"/>
      <c r="B36" s="53" t="s">
        <v>1252</v>
      </c>
      <c r="C36" s="48"/>
      <c r="D36" s="48"/>
    </row>
    <row r="37" spans="1:4">
      <c r="B37" s="54"/>
    </row>
    <row r="38" spans="1:4">
      <c r="A38" s="51"/>
      <c r="B38" s="52" t="s">
        <v>665</v>
      </c>
    </row>
    <row r="39" spans="1:4" ht="36">
      <c r="B39" s="53" t="s">
        <v>2671</v>
      </c>
    </row>
    <row r="40" spans="1:4" ht="24">
      <c r="B40" s="53" t="s">
        <v>2301</v>
      </c>
    </row>
    <row r="41" spans="1:4" ht="24">
      <c r="B41" s="53" t="s">
        <v>827</v>
      </c>
    </row>
    <row r="42" spans="1:4">
      <c r="B42" s="54"/>
    </row>
    <row r="43" spans="1:4">
      <c r="B43" s="52" t="s">
        <v>505</v>
      </c>
    </row>
    <row r="44" spans="1:4" ht="24">
      <c r="B44" s="53" t="s">
        <v>2672</v>
      </c>
    </row>
    <row r="45" spans="1:4">
      <c r="B45" s="54"/>
    </row>
    <row r="46" spans="1:4">
      <c r="B46" s="52" t="s">
        <v>3839</v>
      </c>
    </row>
    <row r="47" spans="1:4" ht="36">
      <c r="B47" s="53" t="s">
        <v>2389</v>
      </c>
    </row>
    <row r="48" spans="1:4" ht="24">
      <c r="B48" s="53" t="s">
        <v>2390</v>
      </c>
    </row>
    <row r="50" spans="1:4">
      <c r="B50" s="51" t="s">
        <v>2282</v>
      </c>
    </row>
    <row r="51" spans="1:4" ht="48">
      <c r="B51" s="53" t="s">
        <v>2280</v>
      </c>
      <c r="C51" s="48"/>
      <c r="D51" s="48"/>
    </row>
    <row r="52" spans="1:4">
      <c r="B52" s="53"/>
      <c r="C52" s="48"/>
      <c r="D52" s="48"/>
    </row>
    <row r="53" spans="1:4">
      <c r="A53" s="48"/>
      <c r="B53" s="51" t="s">
        <v>2283</v>
      </c>
      <c r="C53" s="48"/>
      <c r="D53" s="48"/>
    </row>
    <row r="54" spans="1:4">
      <c r="B54" s="48" t="s">
        <v>2281</v>
      </c>
      <c r="C54" s="48"/>
      <c r="D54" s="48"/>
    </row>
    <row r="56" spans="1:4">
      <c r="B56" s="51" t="s">
        <v>4588</v>
      </c>
    </row>
    <row r="57" spans="1:4">
      <c r="B57" s="48" t="s">
        <v>4589</v>
      </c>
    </row>
  </sheetData>
  <sheetCalcPr fullCalcOnLoad="1"/>
  <phoneticPr fontId="0" type="noConversion"/>
  <hyperlinks>
    <hyperlink ref="B4" r:id="rId1"/>
    <hyperlink ref="B6"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F0"/>
  </sheetPr>
  <dimension ref="A1:I43"/>
  <sheetViews>
    <sheetView workbookViewId="0">
      <pane ySplit="1" topLeftCell="A2" activePane="bottomLeft" state="frozenSplit"/>
      <selection pane="bottomLeft" activeCell="A2" sqref="A2"/>
    </sheetView>
  </sheetViews>
  <sheetFormatPr baseColWidth="10" defaultColWidth="8.83203125" defaultRowHeight="12"/>
  <cols>
    <col min="1" max="2" width="3.83203125" style="12" bestFit="1" customWidth="1"/>
    <col min="3" max="3" width="3.83203125" style="97" bestFit="1" customWidth="1"/>
    <col min="4" max="4" width="20.5" style="110" bestFit="1" customWidth="1"/>
    <col min="5" max="5" width="3.83203125" style="125" bestFit="1" customWidth="1"/>
    <col min="6" max="6" width="13" style="11" bestFit="1" customWidth="1"/>
    <col min="7" max="7" width="4.33203125" style="129" bestFit="1" customWidth="1"/>
    <col min="8" max="8" width="17" style="127" bestFit="1" customWidth="1"/>
    <col min="9" max="9" width="54.5" style="131" bestFit="1" customWidth="1"/>
  </cols>
  <sheetData>
    <row r="1" spans="1:9" s="188" customFormat="1" ht="72.75" customHeight="1" thickBot="1">
      <c r="A1" s="160" t="s">
        <v>4898</v>
      </c>
      <c r="B1" s="161" t="s">
        <v>4899</v>
      </c>
      <c r="C1" s="162" t="s">
        <v>1930</v>
      </c>
      <c r="D1" s="187" t="s">
        <v>508</v>
      </c>
      <c r="E1" s="166" t="s">
        <v>2815</v>
      </c>
      <c r="F1" s="161" t="s">
        <v>509</v>
      </c>
      <c r="G1" s="162" t="s">
        <v>4433</v>
      </c>
      <c r="H1" s="162" t="s">
        <v>497</v>
      </c>
      <c r="I1" s="187" t="s">
        <v>510</v>
      </c>
    </row>
    <row r="2" spans="1:9">
      <c r="A2" s="10" t="s">
        <v>468</v>
      </c>
      <c r="B2" s="12">
        <v>59</v>
      </c>
      <c r="C2" s="95" t="s">
        <v>2664</v>
      </c>
      <c r="D2" s="110" t="s">
        <v>4434</v>
      </c>
      <c r="F2" s="11" t="s">
        <v>4451</v>
      </c>
      <c r="G2" s="128" t="s">
        <v>4461</v>
      </c>
      <c r="H2" s="126" t="s">
        <v>1857</v>
      </c>
      <c r="I2" s="130" t="s">
        <v>3039</v>
      </c>
    </row>
    <row r="3" spans="1:9">
      <c r="A3" s="10" t="s">
        <v>468</v>
      </c>
      <c r="B3" s="12">
        <v>59</v>
      </c>
      <c r="C3" s="95" t="s">
        <v>2664</v>
      </c>
      <c r="D3" s="110" t="s">
        <v>4450</v>
      </c>
      <c r="E3" s="125" t="s">
        <v>513</v>
      </c>
      <c r="F3" s="13" t="s">
        <v>3657</v>
      </c>
      <c r="G3" s="128" t="s">
        <v>4461</v>
      </c>
      <c r="H3" s="126" t="s">
        <v>3040</v>
      </c>
      <c r="I3" s="131" t="s">
        <v>3041</v>
      </c>
    </row>
    <row r="4" spans="1:9">
      <c r="A4" s="10" t="s">
        <v>468</v>
      </c>
      <c r="B4" s="12">
        <v>57</v>
      </c>
      <c r="C4" s="95" t="s">
        <v>2664</v>
      </c>
      <c r="D4" s="110" t="s">
        <v>5175</v>
      </c>
      <c r="E4" s="125" t="s">
        <v>1917</v>
      </c>
      <c r="F4" s="11" t="s">
        <v>3657</v>
      </c>
      <c r="H4" s="126" t="s">
        <v>1755</v>
      </c>
      <c r="I4" s="123" t="s">
        <v>538</v>
      </c>
    </row>
    <row r="5" spans="1:9">
      <c r="A5" s="10" t="s">
        <v>364</v>
      </c>
      <c r="B5" s="12">
        <v>66</v>
      </c>
      <c r="C5" s="95" t="s">
        <v>2664</v>
      </c>
      <c r="D5" s="110" t="s">
        <v>5175</v>
      </c>
      <c r="E5" s="125" t="s">
        <v>1917</v>
      </c>
      <c r="F5" s="11" t="s">
        <v>3657</v>
      </c>
      <c r="H5" s="126" t="s">
        <v>1755</v>
      </c>
      <c r="I5" s="123" t="s">
        <v>538</v>
      </c>
    </row>
    <row r="6" spans="1:9">
      <c r="A6" s="10" t="s">
        <v>468</v>
      </c>
      <c r="B6" s="12">
        <v>56</v>
      </c>
      <c r="C6" s="95" t="s">
        <v>2664</v>
      </c>
      <c r="D6" s="110" t="s">
        <v>4435</v>
      </c>
      <c r="E6" s="125" t="s">
        <v>1917</v>
      </c>
      <c r="F6" s="11" t="s">
        <v>4452</v>
      </c>
      <c r="G6" s="128" t="s">
        <v>4461</v>
      </c>
      <c r="H6" s="126" t="s">
        <v>1755</v>
      </c>
      <c r="I6" s="131" t="s">
        <v>4603</v>
      </c>
    </row>
    <row r="7" spans="1:9">
      <c r="A7" s="10" t="s">
        <v>468</v>
      </c>
      <c r="B7" s="12">
        <v>57</v>
      </c>
      <c r="C7" s="95" t="s">
        <v>2664</v>
      </c>
      <c r="D7" s="110" t="s">
        <v>4441</v>
      </c>
      <c r="E7" s="125" t="s">
        <v>1918</v>
      </c>
      <c r="F7" s="11" t="s">
        <v>3657</v>
      </c>
      <c r="H7" s="127" t="s">
        <v>1647</v>
      </c>
      <c r="I7" s="130" t="s">
        <v>431</v>
      </c>
    </row>
    <row r="8" spans="1:9">
      <c r="A8" s="10" t="s">
        <v>364</v>
      </c>
      <c r="B8" s="12">
        <v>66</v>
      </c>
      <c r="C8" s="95" t="s">
        <v>2664</v>
      </c>
      <c r="D8" s="110" t="s">
        <v>5188</v>
      </c>
      <c r="F8" s="13"/>
      <c r="H8" s="126" t="s">
        <v>1755</v>
      </c>
      <c r="I8" s="130" t="s">
        <v>5185</v>
      </c>
    </row>
    <row r="9" spans="1:9">
      <c r="A9" s="10" t="s">
        <v>468</v>
      </c>
      <c r="B9" s="12">
        <v>59</v>
      </c>
      <c r="C9" s="95" t="s">
        <v>2664</v>
      </c>
      <c r="D9" s="110" t="s">
        <v>19</v>
      </c>
      <c r="E9" s="125" t="s">
        <v>1917</v>
      </c>
      <c r="F9" s="11" t="s">
        <v>3657</v>
      </c>
      <c r="H9" s="126" t="s">
        <v>3040</v>
      </c>
      <c r="I9" s="131" t="s">
        <v>2552</v>
      </c>
    </row>
    <row r="10" spans="1:9">
      <c r="A10" s="10" t="s">
        <v>468</v>
      </c>
      <c r="B10" s="12">
        <v>57</v>
      </c>
      <c r="C10" s="95" t="s">
        <v>2664</v>
      </c>
      <c r="D10" s="110" t="s">
        <v>4436</v>
      </c>
      <c r="E10" s="125" t="s">
        <v>1917</v>
      </c>
      <c r="F10" s="11" t="s">
        <v>3657</v>
      </c>
      <c r="G10" s="128" t="s">
        <v>4461</v>
      </c>
      <c r="H10" s="126" t="s">
        <v>1755</v>
      </c>
      <c r="I10" s="130" t="s">
        <v>433</v>
      </c>
    </row>
    <row r="11" spans="1:9">
      <c r="A11" s="10" t="s">
        <v>468</v>
      </c>
      <c r="B11" s="12">
        <v>58</v>
      </c>
      <c r="C11" s="95" t="s">
        <v>2664</v>
      </c>
      <c r="D11" s="110" t="s">
        <v>4437</v>
      </c>
      <c r="E11" s="125" t="s">
        <v>1917</v>
      </c>
      <c r="F11" s="11" t="s">
        <v>4453</v>
      </c>
      <c r="H11" s="126" t="s">
        <v>1645</v>
      </c>
      <c r="I11" s="131" t="s">
        <v>1641</v>
      </c>
    </row>
    <row r="12" spans="1:9">
      <c r="A12" s="10" t="s">
        <v>364</v>
      </c>
      <c r="B12" s="12">
        <v>66</v>
      </c>
      <c r="C12" s="95" t="s">
        <v>2664</v>
      </c>
      <c r="D12" s="110" t="s">
        <v>5186</v>
      </c>
      <c r="F12" s="13"/>
      <c r="H12" s="126" t="s">
        <v>1755</v>
      </c>
      <c r="I12" s="131" t="s">
        <v>5184</v>
      </c>
    </row>
    <row r="13" spans="1:9">
      <c r="A13" s="10" t="s">
        <v>468</v>
      </c>
      <c r="B13" s="12">
        <v>58</v>
      </c>
      <c r="C13" s="95" t="s">
        <v>2664</v>
      </c>
      <c r="D13" s="110" t="s">
        <v>5176</v>
      </c>
      <c r="E13" s="125" t="s">
        <v>1917</v>
      </c>
      <c r="F13" s="13" t="s">
        <v>3657</v>
      </c>
      <c r="H13" s="126" t="s">
        <v>1755</v>
      </c>
      <c r="I13" s="123" t="s">
        <v>5183</v>
      </c>
    </row>
    <row r="14" spans="1:9">
      <c r="A14" s="10" t="s">
        <v>364</v>
      </c>
      <c r="B14" s="12">
        <v>66</v>
      </c>
      <c r="C14" s="95" t="s">
        <v>2664</v>
      </c>
      <c r="D14" s="110" t="s">
        <v>5176</v>
      </c>
      <c r="E14" s="125" t="s">
        <v>1917</v>
      </c>
      <c r="F14" s="13" t="s">
        <v>3657</v>
      </c>
      <c r="H14" s="126" t="s">
        <v>1755</v>
      </c>
      <c r="I14" s="123" t="s">
        <v>5183</v>
      </c>
    </row>
    <row r="15" spans="1:9">
      <c r="A15" s="10" t="s">
        <v>468</v>
      </c>
      <c r="B15" s="12">
        <v>59</v>
      </c>
      <c r="C15" s="95" t="s">
        <v>2664</v>
      </c>
      <c r="D15" s="110" t="s">
        <v>4438</v>
      </c>
      <c r="F15" s="11" t="s">
        <v>4454</v>
      </c>
      <c r="G15" s="128" t="s">
        <v>2524</v>
      </c>
      <c r="H15" s="126" t="s">
        <v>1857</v>
      </c>
      <c r="I15" s="130" t="s">
        <v>3042</v>
      </c>
    </row>
    <row r="16" spans="1:9">
      <c r="A16" s="10" t="s">
        <v>468</v>
      </c>
      <c r="B16" s="12">
        <v>58</v>
      </c>
      <c r="C16" s="95" t="s">
        <v>2664</v>
      </c>
      <c r="D16" s="110" t="s">
        <v>4439</v>
      </c>
      <c r="E16" s="125" t="s">
        <v>1917</v>
      </c>
      <c r="F16" s="11" t="s">
        <v>4455</v>
      </c>
      <c r="G16" s="128" t="s">
        <v>4461</v>
      </c>
      <c r="H16" s="126" t="s">
        <v>1644</v>
      </c>
      <c r="I16" s="130" t="s">
        <v>1642</v>
      </c>
    </row>
    <row r="17" spans="1:9">
      <c r="A17" s="10" t="s">
        <v>468</v>
      </c>
      <c r="B17" s="12">
        <v>56</v>
      </c>
      <c r="C17" s="95" t="s">
        <v>2664</v>
      </c>
      <c r="D17" s="110" t="s">
        <v>4440</v>
      </c>
      <c r="E17" s="125" t="s">
        <v>1917</v>
      </c>
      <c r="F17" s="11" t="s">
        <v>4456</v>
      </c>
      <c r="H17" s="127" t="s">
        <v>1646</v>
      </c>
      <c r="I17" s="130" t="s">
        <v>4464</v>
      </c>
    </row>
    <row r="18" spans="1:9">
      <c r="A18" s="10" t="s">
        <v>468</v>
      </c>
      <c r="B18" s="12">
        <v>58</v>
      </c>
      <c r="C18" s="95" t="s">
        <v>2664</v>
      </c>
      <c r="D18" s="110" t="s">
        <v>5177</v>
      </c>
      <c r="E18" s="125" t="s">
        <v>1917</v>
      </c>
      <c r="F18" s="13" t="s">
        <v>3657</v>
      </c>
      <c r="H18" s="126" t="s">
        <v>1755</v>
      </c>
      <c r="I18" s="122" t="s">
        <v>539</v>
      </c>
    </row>
    <row r="19" spans="1:9">
      <c r="A19" s="10" t="s">
        <v>364</v>
      </c>
      <c r="B19" s="12">
        <v>66</v>
      </c>
      <c r="C19" s="95" t="s">
        <v>2664</v>
      </c>
      <c r="D19" s="110" t="s">
        <v>5177</v>
      </c>
      <c r="E19" s="125" t="s">
        <v>1917</v>
      </c>
      <c r="F19" s="13" t="s">
        <v>3657</v>
      </c>
      <c r="H19" s="126" t="s">
        <v>1755</v>
      </c>
      <c r="I19" s="122" t="s">
        <v>539</v>
      </c>
    </row>
    <row r="20" spans="1:9" ht="24">
      <c r="A20" s="10" t="s">
        <v>468</v>
      </c>
      <c r="B20" s="12">
        <v>59</v>
      </c>
      <c r="C20" s="95" t="s">
        <v>2664</v>
      </c>
      <c r="D20" s="110" t="s">
        <v>4442</v>
      </c>
      <c r="E20" s="125" t="s">
        <v>511</v>
      </c>
      <c r="F20" s="11" t="s">
        <v>4457</v>
      </c>
      <c r="G20" s="128" t="s">
        <v>4461</v>
      </c>
      <c r="H20" s="126" t="s">
        <v>1857</v>
      </c>
      <c r="I20" s="131" t="s">
        <v>3043</v>
      </c>
    </row>
    <row r="21" spans="1:9">
      <c r="A21" s="10" t="s">
        <v>468</v>
      </c>
      <c r="B21" s="12">
        <v>58</v>
      </c>
      <c r="C21" s="95" t="s">
        <v>2664</v>
      </c>
      <c r="D21" s="110" t="s">
        <v>4443</v>
      </c>
      <c r="E21" s="125" t="s">
        <v>1917</v>
      </c>
      <c r="F21" s="11" t="s">
        <v>3657</v>
      </c>
      <c r="H21" s="126" t="s">
        <v>1643</v>
      </c>
      <c r="I21" s="130" t="s">
        <v>3038</v>
      </c>
    </row>
    <row r="22" spans="1:9">
      <c r="A22" s="10" t="s">
        <v>468</v>
      </c>
      <c r="B22" s="12">
        <v>56</v>
      </c>
      <c r="C22" s="95" t="s">
        <v>2664</v>
      </c>
      <c r="D22" s="110" t="s">
        <v>4458</v>
      </c>
      <c r="E22" s="125" t="s">
        <v>1917</v>
      </c>
      <c r="F22" s="11" t="s">
        <v>3657</v>
      </c>
      <c r="G22" s="128" t="s">
        <v>4462</v>
      </c>
      <c r="H22" s="127" t="s">
        <v>4643</v>
      </c>
      <c r="I22" s="131" t="s">
        <v>4463</v>
      </c>
    </row>
    <row r="23" spans="1:9">
      <c r="A23" s="10" t="s">
        <v>468</v>
      </c>
      <c r="B23" s="12">
        <v>59</v>
      </c>
      <c r="C23" s="95" t="s">
        <v>2664</v>
      </c>
      <c r="D23" s="110" t="s">
        <v>4444</v>
      </c>
      <c r="E23" s="125" t="s">
        <v>512</v>
      </c>
      <c r="F23" s="11" t="s">
        <v>3657</v>
      </c>
      <c r="G23" s="128" t="s">
        <v>2524</v>
      </c>
      <c r="H23" s="126" t="s">
        <v>3040</v>
      </c>
      <c r="I23" s="130" t="s">
        <v>3044</v>
      </c>
    </row>
    <row r="24" spans="1:9">
      <c r="A24" s="10" t="s">
        <v>468</v>
      </c>
      <c r="B24" s="12">
        <v>59</v>
      </c>
      <c r="C24" s="95" t="s">
        <v>2664</v>
      </c>
      <c r="D24" s="110" t="s">
        <v>4445</v>
      </c>
      <c r="E24" s="125" t="s">
        <v>1917</v>
      </c>
      <c r="F24" s="11" t="s">
        <v>3657</v>
      </c>
      <c r="G24" s="128" t="s">
        <v>2524</v>
      </c>
      <c r="H24" s="126" t="s">
        <v>3040</v>
      </c>
      <c r="I24" s="131" t="s">
        <v>3045</v>
      </c>
    </row>
    <row r="25" spans="1:9">
      <c r="A25" s="10" t="s">
        <v>364</v>
      </c>
      <c r="B25" s="12">
        <v>66</v>
      </c>
      <c r="C25" s="95" t="s">
        <v>2664</v>
      </c>
      <c r="D25" s="110" t="s">
        <v>4460</v>
      </c>
      <c r="F25" s="13"/>
      <c r="H25" s="126" t="s">
        <v>1755</v>
      </c>
      <c r="I25" s="131" t="s">
        <v>5183</v>
      </c>
    </row>
    <row r="26" spans="1:9" ht="12.75" customHeight="1">
      <c r="A26" s="10" t="s">
        <v>468</v>
      </c>
      <c r="B26" s="12">
        <v>59</v>
      </c>
      <c r="C26" s="95" t="s">
        <v>2664</v>
      </c>
      <c r="D26" s="110" t="s">
        <v>4446</v>
      </c>
      <c r="F26" s="11" t="s">
        <v>4459</v>
      </c>
      <c r="G26" s="128" t="s">
        <v>2524</v>
      </c>
      <c r="H26" s="126" t="s">
        <v>1857</v>
      </c>
      <c r="I26" s="130" t="s">
        <v>3046</v>
      </c>
    </row>
    <row r="27" spans="1:9">
      <c r="A27" s="10" t="s">
        <v>468</v>
      </c>
      <c r="B27" s="12">
        <v>56</v>
      </c>
      <c r="C27" s="95" t="s">
        <v>2664</v>
      </c>
      <c r="D27" s="110" t="s">
        <v>4447</v>
      </c>
      <c r="E27" s="125" t="s">
        <v>1917</v>
      </c>
      <c r="F27" s="11" t="s">
        <v>3657</v>
      </c>
      <c r="H27" s="127" t="s">
        <v>4644</v>
      </c>
      <c r="I27" s="130" t="s">
        <v>4464</v>
      </c>
    </row>
    <row r="28" spans="1:9">
      <c r="A28" s="10" t="s">
        <v>364</v>
      </c>
      <c r="B28" s="12">
        <v>66</v>
      </c>
      <c r="C28" s="95" t="s">
        <v>2664</v>
      </c>
      <c r="D28" s="110" t="s">
        <v>5189</v>
      </c>
      <c r="F28" s="13"/>
      <c r="H28" s="126" t="s">
        <v>1755</v>
      </c>
      <c r="I28" s="130" t="s">
        <v>5185</v>
      </c>
    </row>
    <row r="29" spans="1:9">
      <c r="A29" s="10" t="s">
        <v>468</v>
      </c>
      <c r="B29" s="12">
        <v>58</v>
      </c>
      <c r="C29" s="95" t="s">
        <v>2664</v>
      </c>
      <c r="D29" s="110" t="s">
        <v>5178</v>
      </c>
      <c r="E29" s="125" t="s">
        <v>1917</v>
      </c>
      <c r="F29" s="13" t="s">
        <v>3657</v>
      </c>
      <c r="H29" s="126" t="s">
        <v>1755</v>
      </c>
      <c r="I29" s="122" t="s">
        <v>540</v>
      </c>
    </row>
    <row r="30" spans="1:9">
      <c r="A30" s="10" t="s">
        <v>364</v>
      </c>
      <c r="B30" s="12">
        <v>66</v>
      </c>
      <c r="C30" s="95" t="s">
        <v>2664</v>
      </c>
      <c r="D30" s="110" t="s">
        <v>5178</v>
      </c>
      <c r="E30" s="125" t="s">
        <v>1917</v>
      </c>
      <c r="F30" s="13" t="s">
        <v>3657</v>
      </c>
      <c r="H30" s="126" t="s">
        <v>1755</v>
      </c>
      <c r="I30" s="122" t="s">
        <v>540</v>
      </c>
    </row>
    <row r="31" spans="1:9">
      <c r="A31" s="10" t="s">
        <v>468</v>
      </c>
      <c r="B31" s="12">
        <v>58</v>
      </c>
      <c r="C31" s="95" t="s">
        <v>2664</v>
      </c>
      <c r="D31" s="110" t="s">
        <v>5179</v>
      </c>
      <c r="E31" s="125" t="s">
        <v>1917</v>
      </c>
      <c r="F31" s="13" t="s">
        <v>3657</v>
      </c>
      <c r="H31" s="126" t="s">
        <v>1755</v>
      </c>
      <c r="I31" s="122" t="s">
        <v>393</v>
      </c>
    </row>
    <row r="32" spans="1:9">
      <c r="A32" s="10" t="s">
        <v>364</v>
      </c>
      <c r="B32" s="12">
        <v>66</v>
      </c>
      <c r="C32" s="95" t="s">
        <v>2664</v>
      </c>
      <c r="D32" s="110" t="s">
        <v>5179</v>
      </c>
      <c r="E32" s="125" t="s">
        <v>1917</v>
      </c>
      <c r="F32" s="13" t="s">
        <v>3657</v>
      </c>
      <c r="H32" s="126" t="s">
        <v>1755</v>
      </c>
      <c r="I32" s="122" t="s">
        <v>393</v>
      </c>
    </row>
    <row r="33" spans="1:9" ht="24">
      <c r="A33" s="10" t="s">
        <v>468</v>
      </c>
      <c r="B33" s="12">
        <v>56</v>
      </c>
      <c r="C33" s="95" t="s">
        <v>2664</v>
      </c>
      <c r="D33" s="110" t="s">
        <v>4448</v>
      </c>
      <c r="E33" s="125" t="s">
        <v>1917</v>
      </c>
      <c r="F33" s="11" t="s">
        <v>4456</v>
      </c>
      <c r="G33" s="128" t="s">
        <v>4461</v>
      </c>
      <c r="H33" s="127" t="s">
        <v>4645</v>
      </c>
      <c r="I33" s="123" t="s">
        <v>1360</v>
      </c>
    </row>
    <row r="34" spans="1:9">
      <c r="A34" s="10" t="s">
        <v>468</v>
      </c>
      <c r="B34" s="12">
        <v>58</v>
      </c>
      <c r="C34" s="95" t="s">
        <v>2664</v>
      </c>
      <c r="D34" s="110" t="s">
        <v>5180</v>
      </c>
      <c r="E34" s="125" t="s">
        <v>1917</v>
      </c>
      <c r="F34" s="13" t="s">
        <v>3657</v>
      </c>
      <c r="H34" s="126" t="s">
        <v>1755</v>
      </c>
      <c r="I34" s="123" t="s">
        <v>5184</v>
      </c>
    </row>
    <row r="35" spans="1:9">
      <c r="A35" s="10" t="s">
        <v>364</v>
      </c>
      <c r="B35" s="12">
        <v>66</v>
      </c>
      <c r="C35" s="95" t="s">
        <v>2664</v>
      </c>
      <c r="D35" s="110" t="s">
        <v>5180</v>
      </c>
      <c r="E35" s="125" t="s">
        <v>1917</v>
      </c>
      <c r="F35" s="13" t="s">
        <v>3657</v>
      </c>
      <c r="H35" s="126" t="s">
        <v>1755</v>
      </c>
      <c r="I35" s="123" t="s">
        <v>5184</v>
      </c>
    </row>
    <row r="36" spans="1:9">
      <c r="A36" s="10" t="s">
        <v>364</v>
      </c>
      <c r="B36" s="12">
        <v>66</v>
      </c>
      <c r="C36" s="96" t="s">
        <v>2664</v>
      </c>
      <c r="D36" s="110" t="s">
        <v>5190</v>
      </c>
      <c r="F36" s="13"/>
      <c r="H36" s="126" t="s">
        <v>1755</v>
      </c>
      <c r="I36" s="130" t="s">
        <v>5185</v>
      </c>
    </row>
    <row r="37" spans="1:9">
      <c r="A37" s="10" t="s">
        <v>468</v>
      </c>
      <c r="B37" s="12">
        <v>58</v>
      </c>
      <c r="C37" s="95" t="s">
        <v>2664</v>
      </c>
      <c r="D37" s="110" t="s">
        <v>5181</v>
      </c>
      <c r="E37" s="125" t="s">
        <v>1917</v>
      </c>
      <c r="F37" s="13" t="s">
        <v>3657</v>
      </c>
      <c r="H37" s="126" t="s">
        <v>1755</v>
      </c>
      <c r="I37" s="122" t="s">
        <v>5185</v>
      </c>
    </row>
    <row r="38" spans="1:9">
      <c r="A38" s="10" t="s">
        <v>364</v>
      </c>
      <c r="B38" s="12">
        <v>66</v>
      </c>
      <c r="C38" s="95" t="s">
        <v>2664</v>
      </c>
      <c r="D38" s="110" t="s">
        <v>5181</v>
      </c>
      <c r="E38" s="125" t="s">
        <v>1917</v>
      </c>
      <c r="F38" s="13" t="s">
        <v>3657</v>
      </c>
      <c r="H38" s="126" t="s">
        <v>1755</v>
      </c>
      <c r="I38" s="122" t="s">
        <v>5185</v>
      </c>
    </row>
    <row r="39" spans="1:9">
      <c r="A39" s="10" t="s">
        <v>364</v>
      </c>
      <c r="B39" s="12">
        <v>66</v>
      </c>
      <c r="C39" s="95" t="s">
        <v>2664</v>
      </c>
      <c r="D39" s="110" t="s">
        <v>5181</v>
      </c>
      <c r="E39" s="125" t="s">
        <v>1917</v>
      </c>
      <c r="F39" s="13" t="s">
        <v>3657</v>
      </c>
      <c r="H39" s="126" t="s">
        <v>1755</v>
      </c>
      <c r="I39" s="122" t="s">
        <v>5185</v>
      </c>
    </row>
    <row r="40" spans="1:9">
      <c r="A40" s="10" t="s">
        <v>468</v>
      </c>
      <c r="B40" s="12">
        <v>58</v>
      </c>
      <c r="C40" s="95" t="s">
        <v>2664</v>
      </c>
      <c r="D40" s="110" t="s">
        <v>5182</v>
      </c>
      <c r="E40" s="125" t="s">
        <v>1917</v>
      </c>
      <c r="F40" s="13" t="s">
        <v>3657</v>
      </c>
      <c r="H40" s="126" t="s">
        <v>1755</v>
      </c>
      <c r="I40" s="122" t="s">
        <v>394</v>
      </c>
    </row>
    <row r="41" spans="1:9">
      <c r="A41" s="10" t="s">
        <v>468</v>
      </c>
      <c r="B41" s="12">
        <v>57</v>
      </c>
      <c r="C41" s="95" t="s">
        <v>2664</v>
      </c>
      <c r="D41" s="110" t="s">
        <v>429</v>
      </c>
      <c r="E41" s="125" t="s">
        <v>1917</v>
      </c>
      <c r="F41" s="11" t="s">
        <v>4452</v>
      </c>
      <c r="H41" s="126" t="s">
        <v>1755</v>
      </c>
      <c r="I41" s="130" t="s">
        <v>4464</v>
      </c>
    </row>
    <row r="42" spans="1:9">
      <c r="A42" s="10" t="s">
        <v>468</v>
      </c>
      <c r="B42" s="12">
        <v>57</v>
      </c>
      <c r="C42" s="96" t="s">
        <v>2664</v>
      </c>
      <c r="D42" s="110" t="s">
        <v>4449</v>
      </c>
      <c r="E42" s="125" t="s">
        <v>1917</v>
      </c>
      <c r="F42" s="11" t="s">
        <v>4452</v>
      </c>
      <c r="G42" s="128" t="s">
        <v>4461</v>
      </c>
      <c r="H42" s="126" t="s">
        <v>1755</v>
      </c>
      <c r="I42" s="130" t="s">
        <v>430</v>
      </c>
    </row>
    <row r="43" spans="1:9">
      <c r="A43" s="10" t="s">
        <v>364</v>
      </c>
      <c r="B43" s="12">
        <v>66</v>
      </c>
      <c r="C43" s="95" t="s">
        <v>2664</v>
      </c>
      <c r="D43" s="110" t="s">
        <v>5187</v>
      </c>
      <c r="F43" s="13"/>
      <c r="H43" s="126" t="s">
        <v>1755</v>
      </c>
      <c r="I43" s="131" t="s">
        <v>5184</v>
      </c>
    </row>
  </sheetData>
  <autoFilter ref="A1:I1"/>
  <sortState ref="A2:I43">
    <sortCondition ref="D2:D43"/>
  </sortState>
  <phoneticPr fontId="0" type="noConversion"/>
  <hyperlinks>
    <hyperlink ref="C4" r:id="rId1"/>
    <hyperlink ref="C13" r:id="rId2"/>
    <hyperlink ref="C2" r:id="rId3"/>
    <hyperlink ref="C3" r:id="rId4"/>
    <hyperlink ref="C6" r:id="rId5"/>
    <hyperlink ref="C5" r:id="rId6"/>
    <hyperlink ref="C7" r:id="rId7"/>
    <hyperlink ref="C9" r:id="rId8"/>
    <hyperlink ref="C11" r:id="rId9"/>
    <hyperlink ref="C10"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6" r:id="rId22"/>
    <hyperlink ref="C27" r:id="rId23"/>
    <hyperlink ref="C29" r:id="rId24"/>
    <hyperlink ref="C30" r:id="rId25"/>
    <hyperlink ref="C31" r:id="rId26"/>
    <hyperlink ref="C32" r:id="rId27"/>
    <hyperlink ref="C33" r:id="rId28"/>
    <hyperlink ref="C34" r:id="rId29"/>
    <hyperlink ref="C35" r:id="rId30"/>
    <hyperlink ref="C37" r:id="rId31"/>
    <hyperlink ref="C38" r:id="rId32"/>
    <hyperlink ref="C40" r:id="rId33"/>
    <hyperlink ref="C39" r:id="rId34"/>
    <hyperlink ref="C41" r:id="rId35"/>
    <hyperlink ref="C8" r:id="rId36"/>
    <hyperlink ref="C12" r:id="rId37"/>
    <hyperlink ref="C25" r:id="rId38"/>
    <hyperlink ref="C28" r:id="rId39"/>
    <hyperlink ref="C43" r:id="rId40"/>
    <hyperlink ref="C42" r:id="rId41"/>
    <hyperlink ref="C36" r:id="rId42"/>
  </hyperlinks>
  <pageMargins left="0.75" right="0.75" top="1" bottom="0.75" header="0.5" footer="0.5"/>
  <headerFooter alignWithMargins="0"/>
  <legacyDrawing r:id="rId43"/>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C00000"/>
  </sheetPr>
  <dimension ref="A1:AS744"/>
  <sheetViews>
    <sheetView workbookViewId="0">
      <pane ySplit="1" topLeftCell="A2" activePane="bottomLeft" state="frozen"/>
      <selection pane="bottomLeft" activeCell="A2" sqref="A2"/>
    </sheetView>
  </sheetViews>
  <sheetFormatPr baseColWidth="10" defaultColWidth="8.83203125" defaultRowHeight="12"/>
  <cols>
    <col min="1" max="1" width="3.83203125" style="318" bestFit="1" customWidth="1"/>
    <col min="2" max="2" width="5.1640625" style="2" bestFit="1" customWidth="1"/>
    <col min="3" max="3" width="3.83203125" style="97" bestFit="1" customWidth="1"/>
    <col min="4" max="4" width="34" style="347" customWidth="1"/>
    <col min="5" max="6" width="3.83203125" style="26" bestFit="1" customWidth="1"/>
    <col min="7" max="7" width="3.83203125" style="2" bestFit="1" customWidth="1"/>
    <col min="8" max="8" width="14.33203125" style="343" customWidth="1"/>
    <col min="9" max="26" width="3.6640625" style="5" customWidth="1"/>
    <col min="27" max="27" width="26.5" style="41" customWidth="1"/>
    <col min="28" max="28" width="3.83203125" style="26" bestFit="1" customWidth="1"/>
    <col min="29" max="41" width="3.6640625" style="5" customWidth="1"/>
    <col min="42" max="42" width="3.6640625" style="91" customWidth="1"/>
    <col min="43" max="43" width="3.6640625" style="99" customWidth="1"/>
    <col min="44" max="45" width="3.6640625" style="5" customWidth="1"/>
    <col min="46" max="16384" width="8.83203125" style="1"/>
  </cols>
  <sheetData>
    <row r="1" spans="1:45" s="176" customFormat="1" ht="103.5" customHeight="1" thickBot="1">
      <c r="A1" s="379" t="s">
        <v>4898</v>
      </c>
      <c r="B1" s="170" t="s">
        <v>4899</v>
      </c>
      <c r="C1" s="171" t="s">
        <v>1930</v>
      </c>
      <c r="D1" s="346" t="s">
        <v>2888</v>
      </c>
      <c r="E1" s="172" t="s">
        <v>4229</v>
      </c>
      <c r="F1" s="172" t="s">
        <v>4230</v>
      </c>
      <c r="G1" s="170" t="s">
        <v>2809</v>
      </c>
      <c r="H1" s="342" t="s">
        <v>2889</v>
      </c>
      <c r="I1" s="349" t="s">
        <v>2119</v>
      </c>
      <c r="J1" s="350" t="s">
        <v>2126</v>
      </c>
      <c r="K1" s="350" t="s">
        <v>2125</v>
      </c>
      <c r="L1" s="350" t="s">
        <v>2124</v>
      </c>
      <c r="M1" s="350" t="s">
        <v>2122</v>
      </c>
      <c r="N1" s="350" t="s">
        <v>2127</v>
      </c>
      <c r="O1" s="350" t="s">
        <v>2129</v>
      </c>
      <c r="P1" s="350" t="s">
        <v>2123</v>
      </c>
      <c r="Q1" s="350" t="s">
        <v>2130</v>
      </c>
      <c r="R1" s="350" t="s">
        <v>2132</v>
      </c>
      <c r="S1" s="350" t="s">
        <v>2131</v>
      </c>
      <c r="T1" s="350" t="s">
        <v>2118</v>
      </c>
      <c r="U1" s="350" t="s">
        <v>2133</v>
      </c>
      <c r="V1" s="350" t="s">
        <v>2134</v>
      </c>
      <c r="W1" s="350" t="s">
        <v>2135</v>
      </c>
      <c r="X1" s="350" t="s">
        <v>2136</v>
      </c>
      <c r="Y1" s="350" t="s">
        <v>2137</v>
      </c>
      <c r="Z1" s="348" t="s">
        <v>2138</v>
      </c>
      <c r="AA1" s="175" t="s">
        <v>4615</v>
      </c>
      <c r="AB1" s="172" t="s">
        <v>669</v>
      </c>
      <c r="AC1" s="349" t="s">
        <v>2139</v>
      </c>
      <c r="AD1" s="352" t="s">
        <v>2140</v>
      </c>
      <c r="AE1" s="352" t="s">
        <v>2141</v>
      </c>
      <c r="AF1" s="352" t="s">
        <v>2142</v>
      </c>
      <c r="AG1" s="352" t="s">
        <v>2143</v>
      </c>
      <c r="AH1" s="352" t="s">
        <v>2145</v>
      </c>
      <c r="AI1" s="352" t="s">
        <v>2144</v>
      </c>
      <c r="AJ1" s="353" t="s">
        <v>2146</v>
      </c>
      <c r="AK1" s="353" t="s">
        <v>2147</v>
      </c>
      <c r="AL1" s="352" t="s">
        <v>2148</v>
      </c>
      <c r="AM1" s="352" t="s">
        <v>4232</v>
      </c>
      <c r="AN1" s="352" t="s">
        <v>5377</v>
      </c>
      <c r="AO1" s="352" t="s">
        <v>2149</v>
      </c>
      <c r="AP1" s="351" t="s">
        <v>2150</v>
      </c>
      <c r="AQ1" s="482" t="s">
        <v>4226</v>
      </c>
      <c r="AR1" s="170"/>
      <c r="AS1" s="170"/>
    </row>
    <row r="2" spans="1:45">
      <c r="A2" s="318" t="s">
        <v>1747</v>
      </c>
      <c r="B2" s="2">
        <v>207</v>
      </c>
      <c r="C2" s="100" t="s">
        <v>2666</v>
      </c>
      <c r="D2" s="347" t="s">
        <v>3209</v>
      </c>
      <c r="E2" s="26">
        <v>8</v>
      </c>
      <c r="F2" s="26">
        <v>8</v>
      </c>
      <c r="G2" s="2" t="s">
        <v>2818</v>
      </c>
      <c r="H2" s="344" t="s">
        <v>18</v>
      </c>
      <c r="K2" s="5">
        <v>8</v>
      </c>
      <c r="AA2" s="41" t="s">
        <v>4161</v>
      </c>
      <c r="AB2" s="26" t="s">
        <v>2455</v>
      </c>
      <c r="AR2" s="2"/>
    </row>
    <row r="3" spans="1:45">
      <c r="A3" s="318" t="s">
        <v>365</v>
      </c>
      <c r="B3" s="2">
        <v>140</v>
      </c>
      <c r="C3" s="97" t="s">
        <v>578</v>
      </c>
      <c r="D3" s="347" t="s">
        <v>3200</v>
      </c>
      <c r="E3" s="26">
        <v>4</v>
      </c>
      <c r="F3" s="26">
        <v>4</v>
      </c>
      <c r="G3" s="2" t="s">
        <v>2818</v>
      </c>
      <c r="H3" s="344" t="s">
        <v>18</v>
      </c>
      <c r="I3" s="2"/>
      <c r="J3" s="2"/>
      <c r="K3" s="2"/>
      <c r="L3" s="2">
        <v>3</v>
      </c>
      <c r="M3" s="2"/>
      <c r="N3" s="5">
        <v>3</v>
      </c>
      <c r="AA3" s="41" t="s">
        <v>4638</v>
      </c>
      <c r="AB3" s="26" t="s">
        <v>2455</v>
      </c>
    </row>
    <row r="4" spans="1:45">
      <c r="A4" s="340" t="s">
        <v>2665</v>
      </c>
      <c r="B4" s="15"/>
      <c r="C4" s="100" t="s">
        <v>2664</v>
      </c>
      <c r="D4" s="347" t="s">
        <v>3196</v>
      </c>
      <c r="E4" s="26">
        <v>12</v>
      </c>
      <c r="F4" s="26">
        <v>12</v>
      </c>
      <c r="G4" s="2" t="s">
        <v>2818</v>
      </c>
      <c r="H4" s="343" t="s">
        <v>18</v>
      </c>
      <c r="M4" s="5">
        <v>7</v>
      </c>
      <c r="O4" s="5">
        <v>5</v>
      </c>
      <c r="AA4" s="41" t="s">
        <v>4638</v>
      </c>
      <c r="AB4" s="103" t="s">
        <v>625</v>
      </c>
    </row>
    <row r="5" spans="1:45">
      <c r="A5" s="340" t="s">
        <v>2665</v>
      </c>
      <c r="C5" s="100" t="s">
        <v>2664</v>
      </c>
      <c r="D5" s="347" t="s">
        <v>1666</v>
      </c>
      <c r="E5" s="26">
        <v>6</v>
      </c>
      <c r="F5" s="26">
        <v>6</v>
      </c>
      <c r="G5" s="2" t="s">
        <v>2818</v>
      </c>
      <c r="H5" s="344" t="s">
        <v>18</v>
      </c>
      <c r="M5" s="5">
        <v>1</v>
      </c>
      <c r="N5" s="5">
        <v>9</v>
      </c>
      <c r="R5" s="5">
        <v>2</v>
      </c>
      <c r="AA5" s="41" t="s">
        <v>3382</v>
      </c>
      <c r="AR5" s="2"/>
    </row>
    <row r="6" spans="1:45">
      <c r="A6" s="318" t="s">
        <v>365</v>
      </c>
      <c r="B6" s="2">
        <v>176</v>
      </c>
      <c r="C6" s="100" t="s">
        <v>2664</v>
      </c>
      <c r="D6" s="347" t="s">
        <v>4288</v>
      </c>
      <c r="E6" s="26">
        <v>6</v>
      </c>
      <c r="F6" s="26">
        <v>6</v>
      </c>
      <c r="G6" s="2" t="s">
        <v>2818</v>
      </c>
      <c r="H6" s="344" t="s">
        <v>18</v>
      </c>
      <c r="M6" s="5">
        <v>1</v>
      </c>
      <c r="N6" s="5">
        <v>9</v>
      </c>
      <c r="R6" s="5">
        <v>2</v>
      </c>
      <c r="AA6" s="41" t="s">
        <v>4638</v>
      </c>
      <c r="AB6" s="103" t="s">
        <v>625</v>
      </c>
    </row>
    <row r="7" spans="1:45">
      <c r="A7" s="318" t="s">
        <v>1917</v>
      </c>
      <c r="B7" s="2">
        <v>134</v>
      </c>
      <c r="C7" s="100" t="s">
        <v>2666</v>
      </c>
      <c r="D7" s="347" t="s">
        <v>921</v>
      </c>
      <c r="E7" s="26">
        <v>11</v>
      </c>
      <c r="F7" s="26">
        <v>11</v>
      </c>
      <c r="G7" s="2" t="s">
        <v>2818</v>
      </c>
      <c r="H7" s="343" t="s">
        <v>42</v>
      </c>
      <c r="I7" s="5">
        <v>8</v>
      </c>
      <c r="W7" s="5">
        <v>3</v>
      </c>
      <c r="AA7" s="41" t="s">
        <v>4163</v>
      </c>
      <c r="AB7" s="26" t="s">
        <v>2455</v>
      </c>
      <c r="AS7" s="2"/>
    </row>
    <row r="8" spans="1:45">
      <c r="A8" s="340" t="s">
        <v>4227</v>
      </c>
      <c r="B8" s="2">
        <v>17</v>
      </c>
      <c r="C8" s="100" t="s">
        <v>2666</v>
      </c>
      <c r="D8" s="347" t="s">
        <v>3128</v>
      </c>
      <c r="E8" s="26">
        <v>9</v>
      </c>
      <c r="F8" s="26">
        <v>9</v>
      </c>
      <c r="G8" s="2" t="s">
        <v>2818</v>
      </c>
      <c r="H8" s="343" t="s">
        <v>2706</v>
      </c>
      <c r="I8" s="2">
        <v>5</v>
      </c>
      <c r="J8" s="2"/>
      <c r="K8" s="5">
        <v>2</v>
      </c>
      <c r="L8" s="2"/>
      <c r="M8" s="2"/>
      <c r="N8" s="2"/>
      <c r="O8" s="2"/>
      <c r="P8" s="2"/>
      <c r="Q8" s="2"/>
      <c r="R8" s="2"/>
      <c r="S8" s="2"/>
      <c r="T8" s="2"/>
      <c r="U8" s="2"/>
      <c r="V8" s="2"/>
      <c r="W8" s="2"/>
      <c r="X8" s="2"/>
      <c r="Y8" s="2">
        <v>2</v>
      </c>
      <c r="Z8" s="2"/>
      <c r="AA8" s="41" t="s">
        <v>4148</v>
      </c>
      <c r="AB8" s="26" t="s">
        <v>2455</v>
      </c>
      <c r="AC8" s="2"/>
      <c r="AD8" s="2"/>
      <c r="AE8" s="2"/>
      <c r="AF8" s="2"/>
      <c r="AG8" s="2"/>
      <c r="AH8" s="2"/>
      <c r="AI8" s="2"/>
      <c r="AJ8" s="2"/>
      <c r="AK8" s="2"/>
      <c r="AL8" s="2"/>
      <c r="AM8" s="2"/>
      <c r="AN8" s="2"/>
      <c r="AO8" s="2"/>
      <c r="AP8" s="32"/>
      <c r="AQ8" s="99" t="s">
        <v>4227</v>
      </c>
    </row>
    <row r="9" spans="1:45">
      <c r="A9" s="318" t="s">
        <v>1860</v>
      </c>
      <c r="B9" s="2">
        <v>64</v>
      </c>
      <c r="C9" s="96" t="s">
        <v>2664</v>
      </c>
      <c r="D9" s="347" t="s">
        <v>2632</v>
      </c>
      <c r="E9" s="26">
        <v>14</v>
      </c>
      <c r="F9" s="26">
        <v>14</v>
      </c>
      <c r="G9" s="2" t="s">
        <v>2818</v>
      </c>
      <c r="H9" s="344" t="s">
        <v>1993</v>
      </c>
      <c r="I9" s="2"/>
      <c r="J9" s="2"/>
      <c r="K9" s="2">
        <v>7</v>
      </c>
      <c r="L9" s="2"/>
      <c r="M9" s="2"/>
      <c r="N9" s="2"/>
      <c r="O9" s="2">
        <v>7</v>
      </c>
      <c r="P9" s="2"/>
      <c r="Q9" s="2"/>
      <c r="R9" s="2"/>
      <c r="S9" s="2"/>
      <c r="T9" s="2"/>
      <c r="U9" s="2"/>
      <c r="V9" s="2"/>
      <c r="W9" s="2"/>
      <c r="X9" s="2"/>
      <c r="Y9" s="2"/>
      <c r="Z9" s="2"/>
      <c r="AA9" s="41" t="s">
        <v>4149</v>
      </c>
      <c r="AB9" s="103" t="s">
        <v>625</v>
      </c>
      <c r="AC9" s="2"/>
      <c r="AD9" s="2"/>
      <c r="AE9" s="2"/>
      <c r="AF9" s="2"/>
      <c r="AG9" s="2"/>
      <c r="AH9" s="2"/>
      <c r="AI9" s="2"/>
      <c r="AJ9" s="2"/>
      <c r="AK9" s="2"/>
      <c r="AL9" s="2"/>
      <c r="AM9" s="2"/>
      <c r="AN9" s="2"/>
      <c r="AO9" s="2"/>
      <c r="AP9" s="32"/>
      <c r="AQ9" s="26"/>
    </row>
    <row r="10" spans="1:45">
      <c r="A10" s="318" t="s">
        <v>1758</v>
      </c>
      <c r="B10" s="2">
        <v>98</v>
      </c>
      <c r="C10" s="96" t="s">
        <v>2666</v>
      </c>
      <c r="D10" s="347" t="s">
        <v>2740</v>
      </c>
      <c r="E10" s="26">
        <v>11</v>
      </c>
      <c r="F10" s="26">
        <v>11</v>
      </c>
      <c r="G10" s="2" t="s">
        <v>2818</v>
      </c>
      <c r="H10" s="343" t="s">
        <v>40</v>
      </c>
      <c r="J10" s="5">
        <v>5</v>
      </c>
      <c r="M10" s="5">
        <v>2</v>
      </c>
      <c r="T10" s="5">
        <v>4</v>
      </c>
      <c r="AA10" s="41" t="s">
        <v>4127</v>
      </c>
      <c r="AB10" s="26" t="s">
        <v>2455</v>
      </c>
    </row>
    <row r="11" spans="1:45">
      <c r="A11" s="340" t="s">
        <v>2665</v>
      </c>
      <c r="B11" s="15"/>
      <c r="C11" s="96" t="s">
        <v>2666</v>
      </c>
      <c r="D11" s="347" t="s">
        <v>4396</v>
      </c>
      <c r="E11" s="26">
        <v>4</v>
      </c>
      <c r="F11" s="26">
        <v>4</v>
      </c>
      <c r="G11" s="2" t="s">
        <v>2818</v>
      </c>
      <c r="H11" s="343" t="s">
        <v>2968</v>
      </c>
      <c r="J11" s="5">
        <v>1</v>
      </c>
      <c r="N11" s="5">
        <v>6</v>
      </c>
      <c r="T11" s="5">
        <v>1</v>
      </c>
      <c r="AA11" s="41" t="s">
        <v>4319</v>
      </c>
      <c r="AB11" s="103" t="s">
        <v>625</v>
      </c>
    </row>
    <row r="12" spans="1:45">
      <c r="A12" s="318" t="s">
        <v>1917</v>
      </c>
      <c r="B12" s="2">
        <v>122</v>
      </c>
      <c r="C12" s="100" t="s">
        <v>2664</v>
      </c>
      <c r="D12" s="347" t="s">
        <v>1576</v>
      </c>
      <c r="E12" s="26">
        <v>2</v>
      </c>
      <c r="F12" s="26">
        <v>2</v>
      </c>
      <c r="G12" s="2" t="s">
        <v>2818</v>
      </c>
      <c r="H12" s="344" t="s">
        <v>18</v>
      </c>
      <c r="I12" s="5">
        <v>1</v>
      </c>
      <c r="N12" s="5">
        <v>6</v>
      </c>
      <c r="AA12" s="41" t="s">
        <v>4163</v>
      </c>
      <c r="AB12" s="103" t="s">
        <v>625</v>
      </c>
    </row>
    <row r="13" spans="1:45">
      <c r="A13" s="318" t="s">
        <v>1917</v>
      </c>
      <c r="B13" s="2">
        <v>130</v>
      </c>
      <c r="C13" s="100" t="s">
        <v>2666</v>
      </c>
      <c r="D13" s="347" t="s">
        <v>1582</v>
      </c>
      <c r="E13" s="26">
        <v>4</v>
      </c>
      <c r="F13" s="26">
        <v>4</v>
      </c>
      <c r="G13" s="2" t="s">
        <v>2818</v>
      </c>
      <c r="H13" s="344" t="s">
        <v>1505</v>
      </c>
      <c r="I13" s="5">
        <v>4</v>
      </c>
      <c r="AA13" s="41" t="s">
        <v>4163</v>
      </c>
      <c r="AB13" s="26" t="s">
        <v>2455</v>
      </c>
    </row>
    <row r="14" spans="1:45">
      <c r="A14" s="386" t="s">
        <v>2665</v>
      </c>
      <c r="C14" s="100" t="s">
        <v>2666</v>
      </c>
      <c r="D14" s="347" t="s">
        <v>804</v>
      </c>
      <c r="E14" s="26">
        <v>6</v>
      </c>
      <c r="F14" s="26">
        <v>6</v>
      </c>
      <c r="G14" s="2" t="s">
        <v>2818</v>
      </c>
      <c r="H14" s="343" t="s">
        <v>1505</v>
      </c>
      <c r="I14" s="5">
        <v>5</v>
      </c>
      <c r="J14" s="5">
        <v>1</v>
      </c>
      <c r="AA14" s="41" t="s">
        <v>4163</v>
      </c>
      <c r="AB14" s="26" t="s">
        <v>2455</v>
      </c>
    </row>
    <row r="15" spans="1:45">
      <c r="A15" s="318" t="s">
        <v>1758</v>
      </c>
      <c r="B15" s="2">
        <v>101</v>
      </c>
      <c r="C15" s="96" t="s">
        <v>2666</v>
      </c>
      <c r="D15" s="347" t="s">
        <v>2743</v>
      </c>
      <c r="E15" s="26">
        <v>10</v>
      </c>
      <c r="F15" s="26">
        <v>10</v>
      </c>
      <c r="G15" s="2" t="s">
        <v>2818</v>
      </c>
      <c r="H15" s="343" t="s">
        <v>18</v>
      </c>
      <c r="I15" s="2"/>
      <c r="J15" s="2">
        <v>3</v>
      </c>
      <c r="K15" s="2">
        <v>5</v>
      </c>
      <c r="L15" s="2">
        <v>1</v>
      </c>
      <c r="M15" s="2">
        <v>1</v>
      </c>
      <c r="N15" s="2"/>
      <c r="O15" s="2"/>
      <c r="P15" s="2"/>
      <c r="Q15" s="2"/>
      <c r="R15" s="2"/>
      <c r="S15" s="2"/>
      <c r="T15" s="2"/>
      <c r="U15" s="2"/>
      <c r="V15" s="2"/>
      <c r="W15" s="2"/>
      <c r="X15" s="2"/>
      <c r="Y15" s="2"/>
      <c r="Z15" s="2"/>
      <c r="AA15" s="41" t="s">
        <v>4127</v>
      </c>
      <c r="AB15" s="26" t="s">
        <v>2455</v>
      </c>
      <c r="AC15" s="2"/>
      <c r="AD15" s="2"/>
      <c r="AE15" s="2"/>
      <c r="AF15" s="2"/>
      <c r="AG15" s="2"/>
      <c r="AH15" s="2"/>
      <c r="AI15" s="2"/>
      <c r="AJ15" s="2"/>
      <c r="AK15" s="2"/>
      <c r="AL15" s="2"/>
      <c r="AM15" s="2"/>
      <c r="AN15" s="2"/>
      <c r="AO15" s="2"/>
      <c r="AP15" s="32"/>
      <c r="AQ15" s="26"/>
    </row>
    <row r="16" spans="1:45">
      <c r="A16" s="340" t="s">
        <v>2665</v>
      </c>
      <c r="B16" s="15"/>
      <c r="C16" s="100" t="s">
        <v>2664</v>
      </c>
      <c r="D16" s="347" t="s">
        <v>5139</v>
      </c>
      <c r="E16" s="420">
        <v>2</v>
      </c>
      <c r="F16" s="26">
        <v>3</v>
      </c>
      <c r="G16" s="2" t="s">
        <v>2818</v>
      </c>
      <c r="H16" s="343" t="s">
        <v>4231</v>
      </c>
      <c r="L16" s="5">
        <v>3</v>
      </c>
      <c r="AA16" s="41" t="s">
        <v>4150</v>
      </c>
      <c r="AB16" s="103" t="s">
        <v>625</v>
      </c>
    </row>
    <row r="17" spans="1:45">
      <c r="A17" s="318" t="s">
        <v>1169</v>
      </c>
      <c r="B17" s="2">
        <v>149</v>
      </c>
      <c r="C17" s="96" t="s">
        <v>2666</v>
      </c>
      <c r="D17" s="347" t="s">
        <v>181</v>
      </c>
      <c r="E17" s="26">
        <v>10</v>
      </c>
      <c r="F17" s="26">
        <v>10</v>
      </c>
      <c r="G17" s="2" t="s">
        <v>2818</v>
      </c>
      <c r="H17" s="343" t="s">
        <v>18</v>
      </c>
      <c r="I17" s="5">
        <v>7</v>
      </c>
      <c r="W17" s="5">
        <v>3</v>
      </c>
      <c r="AA17" s="41" t="s">
        <v>180</v>
      </c>
      <c r="AB17" s="26" t="s">
        <v>2455</v>
      </c>
      <c r="AQ17" s="26" t="s">
        <v>1169</v>
      </c>
    </row>
    <row r="18" spans="1:45">
      <c r="A18" s="318" t="s">
        <v>1095</v>
      </c>
      <c r="B18" s="2">
        <v>182</v>
      </c>
      <c r="C18" s="97" t="s">
        <v>578</v>
      </c>
      <c r="D18" s="347" t="s">
        <v>1712</v>
      </c>
      <c r="E18" s="26">
        <v>2</v>
      </c>
      <c r="F18" s="26">
        <v>2</v>
      </c>
      <c r="G18" s="2" t="s">
        <v>2818</v>
      </c>
      <c r="H18" s="343" t="s">
        <v>18</v>
      </c>
      <c r="N18" s="5">
        <v>6</v>
      </c>
      <c r="AA18" s="41" t="s">
        <v>4149</v>
      </c>
    </row>
    <row r="19" spans="1:45">
      <c r="A19" s="318" t="s">
        <v>1095</v>
      </c>
      <c r="B19" s="2">
        <v>183</v>
      </c>
      <c r="C19" s="97" t="s">
        <v>578</v>
      </c>
      <c r="D19" s="347" t="s">
        <v>1713</v>
      </c>
      <c r="E19" s="26">
        <v>5</v>
      </c>
      <c r="F19" s="26">
        <v>5</v>
      </c>
      <c r="G19" s="2" t="s">
        <v>2818</v>
      </c>
      <c r="H19" s="343" t="s">
        <v>18</v>
      </c>
      <c r="J19" s="5">
        <v>3</v>
      </c>
      <c r="N19" s="5">
        <v>4</v>
      </c>
      <c r="T19" s="5">
        <v>1</v>
      </c>
      <c r="AA19" s="41" t="s">
        <v>4149</v>
      </c>
      <c r="AR19" s="2"/>
    </row>
    <row r="20" spans="1:45">
      <c r="A20" s="318" t="s">
        <v>1917</v>
      </c>
      <c r="B20" s="2">
        <v>126</v>
      </c>
      <c r="C20" s="100" t="s">
        <v>2666</v>
      </c>
      <c r="D20" s="347" t="s">
        <v>929</v>
      </c>
      <c r="E20" s="26">
        <v>14</v>
      </c>
      <c r="F20" s="26">
        <v>14</v>
      </c>
      <c r="G20" s="2" t="s">
        <v>2818</v>
      </c>
      <c r="H20" s="344" t="s">
        <v>18</v>
      </c>
      <c r="I20" s="5">
        <v>7</v>
      </c>
      <c r="O20" s="5">
        <v>2</v>
      </c>
      <c r="W20" s="5">
        <v>5</v>
      </c>
      <c r="AA20" s="41" t="s">
        <v>4163</v>
      </c>
      <c r="AB20" s="26" t="s">
        <v>2455</v>
      </c>
      <c r="AR20" s="2"/>
      <c r="AS20" s="2"/>
    </row>
    <row r="21" spans="1:45">
      <c r="A21" s="318" t="s">
        <v>1169</v>
      </c>
      <c r="B21" s="2">
        <v>182</v>
      </c>
      <c r="C21" s="96" t="s">
        <v>1758</v>
      </c>
      <c r="D21" s="347" t="s">
        <v>309</v>
      </c>
      <c r="E21" s="26">
        <v>10</v>
      </c>
      <c r="F21" s="26">
        <v>10</v>
      </c>
      <c r="G21" s="2" t="s">
        <v>2818</v>
      </c>
      <c r="H21" s="343" t="s">
        <v>2711</v>
      </c>
      <c r="J21" s="5">
        <v>3</v>
      </c>
      <c r="K21" s="5">
        <v>5</v>
      </c>
      <c r="M21" s="5">
        <v>2</v>
      </c>
      <c r="AA21" s="41" t="s">
        <v>4639</v>
      </c>
      <c r="AB21" s="26" t="s">
        <v>2455</v>
      </c>
      <c r="AQ21" s="26" t="s">
        <v>1169</v>
      </c>
    </row>
    <row r="22" spans="1:45">
      <c r="A22" s="318" t="s">
        <v>1747</v>
      </c>
      <c r="B22" s="2">
        <v>134</v>
      </c>
      <c r="C22" s="100" t="s">
        <v>2666</v>
      </c>
      <c r="D22" s="347" t="s">
        <v>3211</v>
      </c>
      <c r="E22" s="26">
        <v>9</v>
      </c>
      <c r="F22" s="26">
        <v>9</v>
      </c>
      <c r="G22" s="2" t="s">
        <v>2821</v>
      </c>
      <c r="H22" s="344" t="s">
        <v>3012</v>
      </c>
      <c r="J22" s="2"/>
      <c r="K22" s="2">
        <v>7</v>
      </c>
      <c r="L22" s="2"/>
      <c r="M22" s="2"/>
      <c r="N22" s="2"/>
      <c r="O22" s="2">
        <v>2</v>
      </c>
      <c r="P22" s="2"/>
      <c r="Q22" s="2"/>
      <c r="R22" s="2"/>
      <c r="S22" s="2"/>
      <c r="T22" s="2"/>
      <c r="U22" s="2"/>
      <c r="V22" s="2"/>
      <c r="W22" s="2"/>
      <c r="X22" s="2"/>
      <c r="Y22" s="2"/>
      <c r="Z22" s="2"/>
      <c r="AA22" s="41" t="s">
        <v>4118</v>
      </c>
      <c r="AB22" s="26" t="s">
        <v>2455</v>
      </c>
      <c r="AC22" s="2"/>
      <c r="AD22" s="2"/>
      <c r="AE22" s="2"/>
      <c r="AF22" s="2"/>
      <c r="AG22" s="2"/>
      <c r="AH22" s="2"/>
      <c r="AI22" s="2"/>
      <c r="AJ22" s="2"/>
      <c r="AK22" s="2"/>
      <c r="AL22" s="2"/>
      <c r="AM22" s="2"/>
      <c r="AN22" s="2"/>
      <c r="AO22" s="2"/>
      <c r="AP22" s="32"/>
      <c r="AQ22" s="26"/>
    </row>
    <row r="23" spans="1:45">
      <c r="A23" s="341" t="s">
        <v>4922</v>
      </c>
      <c r="B23" s="2">
        <v>27</v>
      </c>
      <c r="C23" s="96" t="s">
        <v>2664</v>
      </c>
      <c r="D23" s="347" t="s">
        <v>5701</v>
      </c>
      <c r="E23" s="26">
        <v>3</v>
      </c>
      <c r="F23" s="26">
        <v>3</v>
      </c>
      <c r="G23" s="35" t="s">
        <v>2818</v>
      </c>
      <c r="H23" s="343" t="s">
        <v>1993</v>
      </c>
      <c r="N23" s="5">
        <v>9</v>
      </c>
      <c r="AA23" s="41" t="s">
        <v>4161</v>
      </c>
      <c r="AQ23" s="26" t="s">
        <v>8</v>
      </c>
    </row>
    <row r="24" spans="1:45">
      <c r="A24" s="318" t="s">
        <v>1747</v>
      </c>
      <c r="B24" s="2">
        <v>136</v>
      </c>
      <c r="C24" s="100" t="s">
        <v>2666</v>
      </c>
      <c r="D24" s="347" t="s">
        <v>3212</v>
      </c>
      <c r="E24" s="26">
        <v>8</v>
      </c>
      <c r="F24" s="26">
        <v>8</v>
      </c>
      <c r="G24" s="2" t="s">
        <v>2818</v>
      </c>
      <c r="H24" s="344" t="s">
        <v>18</v>
      </c>
      <c r="K24" s="5">
        <v>7</v>
      </c>
      <c r="O24" s="5">
        <v>1</v>
      </c>
      <c r="AA24" s="41" t="s">
        <v>4118</v>
      </c>
      <c r="AB24" s="26" t="s">
        <v>2455</v>
      </c>
    </row>
    <row r="25" spans="1:45">
      <c r="A25" s="318" t="s">
        <v>836</v>
      </c>
      <c r="B25" s="2">
        <v>141</v>
      </c>
      <c r="C25" s="100" t="s">
        <v>2664</v>
      </c>
      <c r="D25" s="347" t="s">
        <v>3099</v>
      </c>
      <c r="E25" s="26">
        <v>3</v>
      </c>
      <c r="F25" s="26">
        <v>3</v>
      </c>
      <c r="G25" s="2" t="s">
        <v>2818</v>
      </c>
      <c r="H25" s="344" t="s">
        <v>3886</v>
      </c>
      <c r="M25" s="5">
        <v>2</v>
      </c>
      <c r="N25" s="5">
        <v>3</v>
      </c>
      <c r="AA25" s="41" t="s">
        <v>4154</v>
      </c>
      <c r="AB25" s="103" t="s">
        <v>625</v>
      </c>
    </row>
    <row r="26" spans="1:45">
      <c r="A26" s="383" t="s">
        <v>468</v>
      </c>
      <c r="B26" s="2">
        <v>94</v>
      </c>
      <c r="C26" s="100" t="s">
        <v>2666</v>
      </c>
      <c r="D26" s="347" t="s">
        <v>395</v>
      </c>
      <c r="E26" s="26">
        <v>16</v>
      </c>
      <c r="F26" s="26">
        <v>16</v>
      </c>
      <c r="G26" s="2" t="s">
        <v>2818</v>
      </c>
      <c r="H26" s="343" t="s">
        <v>42</v>
      </c>
      <c r="I26" s="5">
        <v>7</v>
      </c>
      <c r="W26" s="5">
        <v>6</v>
      </c>
      <c r="X26" s="5">
        <v>3</v>
      </c>
      <c r="AA26" s="41" t="s">
        <v>4163</v>
      </c>
      <c r="AB26" s="26" t="s">
        <v>2455</v>
      </c>
      <c r="AR26" s="2"/>
    </row>
    <row r="27" spans="1:45">
      <c r="A27" s="318" t="s">
        <v>1747</v>
      </c>
      <c r="B27" s="2">
        <v>174</v>
      </c>
      <c r="C27" s="100" t="s">
        <v>2666</v>
      </c>
      <c r="D27" s="347" t="s">
        <v>3213</v>
      </c>
      <c r="E27" s="26">
        <v>15</v>
      </c>
      <c r="F27" s="26">
        <v>15</v>
      </c>
      <c r="G27" s="2" t="s">
        <v>2818</v>
      </c>
      <c r="H27" s="344" t="s">
        <v>18</v>
      </c>
      <c r="I27" s="5">
        <v>7</v>
      </c>
      <c r="AA27" s="41" t="s">
        <v>3403</v>
      </c>
      <c r="AB27" s="26" t="s">
        <v>2455</v>
      </c>
      <c r="AH27" s="5">
        <v>8</v>
      </c>
      <c r="AR27" s="2"/>
      <c r="AS27" s="2"/>
    </row>
    <row r="28" spans="1:45">
      <c r="A28" s="318" t="s">
        <v>1917</v>
      </c>
      <c r="B28" s="2">
        <v>134</v>
      </c>
      <c r="C28" s="100" t="s">
        <v>2666</v>
      </c>
      <c r="D28" s="347" t="s">
        <v>932</v>
      </c>
      <c r="E28" s="26">
        <v>16</v>
      </c>
      <c r="F28" s="26">
        <v>16</v>
      </c>
      <c r="G28" s="2" t="s">
        <v>2818</v>
      </c>
      <c r="H28" s="344" t="s">
        <v>18</v>
      </c>
      <c r="I28" s="5">
        <v>7</v>
      </c>
      <c r="W28" s="5">
        <v>6</v>
      </c>
      <c r="X28" s="5">
        <v>3</v>
      </c>
      <c r="AA28" s="41" t="s">
        <v>4163</v>
      </c>
      <c r="AB28" s="26" t="s">
        <v>2455</v>
      </c>
    </row>
    <row r="29" spans="1:45">
      <c r="A29" s="340" t="s">
        <v>2665</v>
      </c>
      <c r="C29" s="97" t="s">
        <v>578</v>
      </c>
      <c r="D29" s="347" t="s">
        <v>4</v>
      </c>
      <c r="E29" s="26">
        <v>2</v>
      </c>
      <c r="F29" s="26">
        <v>2</v>
      </c>
      <c r="G29" s="2" t="s">
        <v>2818</v>
      </c>
      <c r="H29" s="344" t="s">
        <v>5</v>
      </c>
      <c r="K29" s="5">
        <v>1</v>
      </c>
      <c r="L29" s="5">
        <v>1</v>
      </c>
      <c r="AA29" s="41" t="s">
        <v>4150</v>
      </c>
      <c r="AR29" s="2"/>
    </row>
    <row r="30" spans="1:45">
      <c r="A30" s="318" t="s">
        <v>1917</v>
      </c>
      <c r="B30" s="2">
        <v>147</v>
      </c>
      <c r="C30" s="100" t="s">
        <v>2664</v>
      </c>
      <c r="D30" s="347" t="s">
        <v>904</v>
      </c>
      <c r="E30" s="26">
        <v>8</v>
      </c>
      <c r="F30" s="26">
        <v>8</v>
      </c>
      <c r="G30" s="2" t="s">
        <v>2818</v>
      </c>
      <c r="H30" s="344" t="s">
        <v>18</v>
      </c>
      <c r="J30" s="2"/>
      <c r="K30" s="2"/>
      <c r="L30" s="2"/>
      <c r="M30" s="5">
        <v>3</v>
      </c>
      <c r="N30" s="5">
        <v>6</v>
      </c>
      <c r="R30" s="5">
        <v>3</v>
      </c>
      <c r="AA30" s="347" t="s">
        <v>3382</v>
      </c>
      <c r="AB30" s="103" t="s">
        <v>625</v>
      </c>
    </row>
    <row r="31" spans="1:45">
      <c r="A31" s="318" t="s">
        <v>363</v>
      </c>
      <c r="B31" s="2">
        <v>282</v>
      </c>
      <c r="C31" s="100" t="s">
        <v>2664</v>
      </c>
      <c r="D31" s="347" t="s">
        <v>904</v>
      </c>
      <c r="E31" s="26">
        <v>8</v>
      </c>
      <c r="F31" s="26">
        <v>8</v>
      </c>
      <c r="G31" s="2" t="s">
        <v>2818</v>
      </c>
      <c r="H31" s="344" t="s">
        <v>18</v>
      </c>
      <c r="J31" s="2"/>
      <c r="K31" s="2"/>
      <c r="L31" s="2"/>
      <c r="M31" s="5">
        <v>3</v>
      </c>
      <c r="N31" s="5">
        <v>6</v>
      </c>
      <c r="R31" s="5">
        <v>3</v>
      </c>
      <c r="AA31" s="347" t="s">
        <v>3382</v>
      </c>
      <c r="AB31" s="103" t="s">
        <v>625</v>
      </c>
    </row>
    <row r="32" spans="1:45">
      <c r="A32" s="318" t="s">
        <v>1917</v>
      </c>
      <c r="B32" s="2">
        <v>156</v>
      </c>
      <c r="C32" s="100" t="s">
        <v>2666</v>
      </c>
      <c r="D32" s="347" t="s">
        <v>1088</v>
      </c>
      <c r="E32" s="26">
        <v>10</v>
      </c>
      <c r="F32" s="26">
        <v>10</v>
      </c>
      <c r="G32" s="2" t="s">
        <v>2818</v>
      </c>
      <c r="H32" s="344" t="s">
        <v>18</v>
      </c>
      <c r="J32" s="2"/>
      <c r="K32" s="2"/>
      <c r="L32" s="2"/>
      <c r="M32" s="5">
        <v>3</v>
      </c>
      <c r="N32" s="5">
        <v>6</v>
      </c>
      <c r="R32" s="5">
        <v>5</v>
      </c>
      <c r="AA32" s="36" t="s">
        <v>3382</v>
      </c>
      <c r="AB32" s="26" t="s">
        <v>2455</v>
      </c>
    </row>
    <row r="33" spans="1:45">
      <c r="A33" s="383" t="s">
        <v>468</v>
      </c>
      <c r="B33" s="2">
        <v>95</v>
      </c>
      <c r="C33" s="100" t="s">
        <v>2666</v>
      </c>
      <c r="D33" s="347" t="s">
        <v>396</v>
      </c>
      <c r="E33" s="26">
        <v>15</v>
      </c>
      <c r="F33" s="26">
        <v>15</v>
      </c>
      <c r="G33" s="2" t="s">
        <v>2818</v>
      </c>
      <c r="H33" s="344" t="s">
        <v>15</v>
      </c>
      <c r="I33" s="5">
        <v>7</v>
      </c>
      <c r="J33" s="2"/>
      <c r="K33" s="2"/>
      <c r="L33" s="2"/>
      <c r="M33" s="2"/>
      <c r="N33" s="2"/>
      <c r="O33" s="2"/>
      <c r="P33" s="2"/>
      <c r="Q33" s="2"/>
      <c r="R33" s="2"/>
      <c r="S33" s="2"/>
      <c r="T33" s="2"/>
      <c r="U33" s="2"/>
      <c r="V33" s="2"/>
      <c r="W33" s="5">
        <v>5</v>
      </c>
      <c r="X33" s="2">
        <v>3</v>
      </c>
      <c r="Y33" s="2"/>
      <c r="Z33" s="2"/>
      <c r="AA33" s="102" t="s">
        <v>4164</v>
      </c>
      <c r="AB33" s="26" t="s">
        <v>2455</v>
      </c>
      <c r="AC33" s="2"/>
      <c r="AD33" s="2"/>
      <c r="AE33" s="2"/>
      <c r="AF33" s="2"/>
      <c r="AG33" s="2"/>
      <c r="AH33" s="2"/>
      <c r="AI33" s="2"/>
      <c r="AJ33" s="2"/>
      <c r="AK33" s="2"/>
      <c r="AL33" s="2"/>
      <c r="AM33" s="2"/>
      <c r="AN33" s="2"/>
      <c r="AO33" s="2"/>
      <c r="AP33" s="32"/>
      <c r="AQ33" s="26"/>
    </row>
    <row r="34" spans="1:45">
      <c r="A34" s="318" t="s">
        <v>1917</v>
      </c>
      <c r="B34" s="2">
        <v>157</v>
      </c>
      <c r="C34" s="100" t="s">
        <v>2666</v>
      </c>
      <c r="D34" s="347" t="s">
        <v>1511</v>
      </c>
      <c r="E34" s="26">
        <v>9</v>
      </c>
      <c r="F34" s="26">
        <v>9</v>
      </c>
      <c r="G34" s="2" t="s">
        <v>2818</v>
      </c>
      <c r="H34" s="344" t="s">
        <v>18</v>
      </c>
      <c r="J34" s="2"/>
      <c r="K34" s="2"/>
      <c r="L34" s="2"/>
      <c r="M34" s="5">
        <v>7</v>
      </c>
      <c r="N34" s="2"/>
      <c r="O34" s="2"/>
      <c r="P34" s="2"/>
      <c r="Q34" s="2"/>
      <c r="R34" s="2">
        <v>2</v>
      </c>
      <c r="S34" s="2"/>
      <c r="T34" s="2"/>
      <c r="U34" s="2"/>
      <c r="V34" s="2"/>
      <c r="W34" s="2"/>
      <c r="X34" s="2"/>
      <c r="Y34" s="2"/>
      <c r="Z34" s="2"/>
      <c r="AA34" s="36" t="s">
        <v>3382</v>
      </c>
      <c r="AB34" s="26" t="s">
        <v>2455</v>
      </c>
      <c r="AC34" s="2"/>
      <c r="AD34" s="2"/>
      <c r="AE34" s="2"/>
      <c r="AF34" s="2"/>
      <c r="AG34" s="2"/>
      <c r="AH34" s="2"/>
      <c r="AI34" s="2"/>
      <c r="AJ34" s="2"/>
      <c r="AK34" s="2"/>
      <c r="AL34" s="2"/>
      <c r="AM34" s="2"/>
      <c r="AN34" s="2"/>
      <c r="AO34" s="2"/>
      <c r="AP34" s="32"/>
      <c r="AQ34" s="26"/>
      <c r="AS34" s="2"/>
    </row>
    <row r="35" spans="1:45">
      <c r="A35" s="318" t="s">
        <v>365</v>
      </c>
      <c r="B35" s="2">
        <v>188</v>
      </c>
      <c r="C35" s="100" t="s">
        <v>2666</v>
      </c>
      <c r="D35" s="347" t="s">
        <v>3206</v>
      </c>
      <c r="E35" s="26">
        <v>6</v>
      </c>
      <c r="F35" s="26">
        <v>6</v>
      </c>
      <c r="G35" s="2" t="s">
        <v>2818</v>
      </c>
      <c r="H35" s="344" t="s">
        <v>18</v>
      </c>
      <c r="J35" s="5">
        <v>5</v>
      </c>
      <c r="L35" s="5">
        <v>1</v>
      </c>
      <c r="AA35" s="41" t="s">
        <v>4638</v>
      </c>
      <c r="AB35" s="26" t="s">
        <v>2455</v>
      </c>
    </row>
    <row r="36" spans="1:45">
      <c r="A36" s="318" t="s">
        <v>1095</v>
      </c>
      <c r="B36" s="2">
        <v>190</v>
      </c>
      <c r="C36" s="97" t="s">
        <v>578</v>
      </c>
      <c r="D36" s="347" t="s">
        <v>1714</v>
      </c>
      <c r="E36" s="26">
        <v>3</v>
      </c>
      <c r="F36" s="26">
        <v>3</v>
      </c>
      <c r="G36" s="2" t="s">
        <v>2818</v>
      </c>
      <c r="H36" s="343" t="s">
        <v>18</v>
      </c>
      <c r="M36" s="5">
        <v>2</v>
      </c>
      <c r="N36" s="5">
        <v>3</v>
      </c>
      <c r="AA36" s="41" t="s">
        <v>4149</v>
      </c>
    </row>
    <row r="37" spans="1:45">
      <c r="A37" s="318" t="s">
        <v>1917</v>
      </c>
      <c r="B37" s="2">
        <v>184</v>
      </c>
      <c r="C37" s="100" t="s">
        <v>2666</v>
      </c>
      <c r="D37" s="347" t="s">
        <v>926</v>
      </c>
      <c r="E37" s="26">
        <v>13</v>
      </c>
      <c r="F37" s="26">
        <v>13</v>
      </c>
      <c r="G37" s="2" t="s">
        <v>2818</v>
      </c>
      <c r="H37" s="344" t="s">
        <v>5315</v>
      </c>
      <c r="I37" s="5">
        <v>5</v>
      </c>
      <c r="L37" s="5">
        <v>4</v>
      </c>
      <c r="Y37" s="5">
        <v>4</v>
      </c>
      <c r="AA37" s="41" t="s">
        <v>4158</v>
      </c>
      <c r="AB37" s="26" t="s">
        <v>2455</v>
      </c>
    </row>
    <row r="38" spans="1:45">
      <c r="A38" s="340" t="s">
        <v>2665</v>
      </c>
      <c r="C38" s="100" t="s">
        <v>2666</v>
      </c>
      <c r="D38" s="347" t="s">
        <v>807</v>
      </c>
      <c r="E38" s="420">
        <v>14</v>
      </c>
      <c r="F38" s="26">
        <v>10</v>
      </c>
      <c r="G38" s="2" t="s">
        <v>2818</v>
      </c>
      <c r="H38" s="343" t="s">
        <v>1393</v>
      </c>
      <c r="I38" s="5">
        <v>2</v>
      </c>
      <c r="L38" s="2">
        <v>3</v>
      </c>
      <c r="Y38" s="5">
        <v>2</v>
      </c>
      <c r="AA38" s="41" t="s">
        <v>4158</v>
      </c>
      <c r="AB38" s="26" t="s">
        <v>2455</v>
      </c>
      <c r="AL38" s="5">
        <v>3</v>
      </c>
    </row>
    <row r="39" spans="1:45">
      <c r="A39" s="318" t="s">
        <v>1860</v>
      </c>
      <c r="B39" s="2">
        <v>12</v>
      </c>
      <c r="C39" s="100" t="s">
        <v>2664</v>
      </c>
      <c r="D39" s="347" t="s">
        <v>1653</v>
      </c>
      <c r="E39" s="26">
        <v>10</v>
      </c>
      <c r="F39" s="26">
        <v>10</v>
      </c>
      <c r="G39" s="2" t="s">
        <v>2818</v>
      </c>
      <c r="H39" s="344" t="s">
        <v>1993</v>
      </c>
      <c r="K39" s="5">
        <v>7</v>
      </c>
      <c r="M39" s="5">
        <v>3</v>
      </c>
      <c r="AA39" s="41" t="s">
        <v>4149</v>
      </c>
      <c r="AB39" s="103" t="s">
        <v>625</v>
      </c>
      <c r="AS39" s="2"/>
    </row>
    <row r="40" spans="1:45">
      <c r="A40" s="318" t="s">
        <v>363</v>
      </c>
      <c r="B40" s="2">
        <v>282</v>
      </c>
      <c r="C40" s="100" t="s">
        <v>2664</v>
      </c>
      <c r="D40" s="347" t="s">
        <v>1653</v>
      </c>
      <c r="E40" s="26">
        <v>5</v>
      </c>
      <c r="F40" s="26">
        <v>5</v>
      </c>
      <c r="G40" s="2" t="s">
        <v>2818</v>
      </c>
      <c r="H40" s="344" t="s">
        <v>18</v>
      </c>
      <c r="K40" s="5">
        <v>5</v>
      </c>
      <c r="AA40" s="41" t="s">
        <v>4149</v>
      </c>
      <c r="AB40" s="103" t="s">
        <v>625</v>
      </c>
    </row>
    <row r="41" spans="1:45">
      <c r="A41" s="318" t="s">
        <v>1169</v>
      </c>
      <c r="B41" s="2">
        <v>166</v>
      </c>
      <c r="C41" s="96" t="s">
        <v>2664</v>
      </c>
      <c r="D41" s="347" t="s">
        <v>1653</v>
      </c>
      <c r="E41" s="26">
        <v>4</v>
      </c>
      <c r="F41" s="26">
        <v>4</v>
      </c>
      <c r="G41" s="2" t="s">
        <v>2818</v>
      </c>
      <c r="H41" s="343" t="s">
        <v>2706</v>
      </c>
      <c r="K41" s="5">
        <v>4</v>
      </c>
      <c r="AA41" s="41" t="s">
        <v>186</v>
      </c>
      <c r="AB41" s="26" t="s">
        <v>4926</v>
      </c>
      <c r="AQ41" s="26" t="s">
        <v>1169</v>
      </c>
    </row>
    <row r="42" spans="1:45">
      <c r="A42" s="318" t="s">
        <v>1747</v>
      </c>
      <c r="B42" s="2">
        <v>180</v>
      </c>
      <c r="C42" s="100" t="s">
        <v>2666</v>
      </c>
      <c r="D42" s="347" t="s">
        <v>3214</v>
      </c>
      <c r="E42" s="26">
        <v>5</v>
      </c>
      <c r="F42" s="26">
        <v>5</v>
      </c>
      <c r="G42" s="2" t="s">
        <v>2818</v>
      </c>
      <c r="H42" s="343" t="s">
        <v>42</v>
      </c>
      <c r="J42" s="5">
        <v>5</v>
      </c>
      <c r="AA42" s="41" t="s">
        <v>3420</v>
      </c>
      <c r="AB42" s="26" t="s">
        <v>2455</v>
      </c>
    </row>
    <row r="43" spans="1:45">
      <c r="A43" s="318" t="s">
        <v>365</v>
      </c>
      <c r="B43" s="2">
        <v>171</v>
      </c>
      <c r="C43" s="100" t="s">
        <v>2664</v>
      </c>
      <c r="D43" s="347" t="s">
        <v>5136</v>
      </c>
      <c r="E43" s="26">
        <v>2</v>
      </c>
      <c r="F43" s="26">
        <v>2</v>
      </c>
      <c r="G43" s="2" t="s">
        <v>2818</v>
      </c>
      <c r="H43" s="344" t="s">
        <v>18</v>
      </c>
      <c r="N43" s="5">
        <v>6</v>
      </c>
      <c r="AA43" s="41" t="s">
        <v>4638</v>
      </c>
      <c r="AB43" s="103" t="s">
        <v>625</v>
      </c>
    </row>
    <row r="44" spans="1:45">
      <c r="A44" s="341" t="s">
        <v>2886</v>
      </c>
      <c r="B44" s="5">
        <v>24</v>
      </c>
      <c r="C44" s="240" t="s">
        <v>2664</v>
      </c>
      <c r="D44" s="58" t="s">
        <v>5751</v>
      </c>
      <c r="E44" s="99">
        <v>2</v>
      </c>
      <c r="F44" s="99">
        <v>2</v>
      </c>
      <c r="G44" s="43" t="s">
        <v>2818</v>
      </c>
      <c r="H44" s="57" t="s">
        <v>18</v>
      </c>
      <c r="I44"/>
      <c r="N44" s="5">
        <v>7</v>
      </c>
      <c r="Y44" s="43"/>
      <c r="Z44" s="43"/>
      <c r="AA44" s="41" t="s">
        <v>4638</v>
      </c>
      <c r="AQ44" s="26" t="s">
        <v>8</v>
      </c>
    </row>
    <row r="45" spans="1:45">
      <c r="A45" s="318" t="s">
        <v>364</v>
      </c>
      <c r="B45" s="2">
        <v>142</v>
      </c>
      <c r="C45" s="100" t="s">
        <v>2666</v>
      </c>
      <c r="D45" s="347" t="s">
        <v>763</v>
      </c>
      <c r="E45" s="26">
        <v>15</v>
      </c>
      <c r="F45" s="26">
        <v>15</v>
      </c>
      <c r="G45" s="2" t="s">
        <v>2818</v>
      </c>
      <c r="H45" s="344" t="s">
        <v>18</v>
      </c>
      <c r="I45" s="5">
        <v>7</v>
      </c>
      <c r="W45" s="5">
        <v>5</v>
      </c>
      <c r="X45" s="5">
        <v>2</v>
      </c>
      <c r="Y45" s="5">
        <v>1</v>
      </c>
      <c r="AA45" s="41" t="s">
        <v>4160</v>
      </c>
      <c r="AB45" s="26" t="s">
        <v>2455</v>
      </c>
    </row>
    <row r="46" spans="1:45">
      <c r="A46" s="318" t="s">
        <v>365</v>
      </c>
      <c r="B46" s="2">
        <v>172</v>
      </c>
      <c r="C46" s="100" t="s">
        <v>2664</v>
      </c>
      <c r="D46" s="347" t="s">
        <v>5138</v>
      </c>
      <c r="E46" s="26">
        <v>2</v>
      </c>
      <c r="F46" s="26">
        <v>2</v>
      </c>
      <c r="G46" s="2" t="s">
        <v>2818</v>
      </c>
      <c r="H46" s="344" t="s">
        <v>18</v>
      </c>
      <c r="N46" s="5">
        <v>6</v>
      </c>
      <c r="AA46" s="41" t="s">
        <v>4638</v>
      </c>
      <c r="AB46" s="103" t="s">
        <v>625</v>
      </c>
    </row>
    <row r="47" spans="1:45">
      <c r="A47" s="318" t="s">
        <v>364</v>
      </c>
      <c r="B47" s="2">
        <v>179</v>
      </c>
      <c r="C47" s="100" t="s">
        <v>2666</v>
      </c>
      <c r="D47" s="347" t="s">
        <v>3203</v>
      </c>
      <c r="E47" s="26">
        <v>5</v>
      </c>
      <c r="F47" s="26">
        <v>5</v>
      </c>
      <c r="G47" s="2" t="s">
        <v>2818</v>
      </c>
      <c r="H47" s="344" t="s">
        <v>18</v>
      </c>
      <c r="K47" s="5">
        <v>3</v>
      </c>
      <c r="M47" s="5">
        <v>2</v>
      </c>
      <c r="AA47" s="41" t="s">
        <v>4161</v>
      </c>
      <c r="AB47" s="26" t="s">
        <v>2455</v>
      </c>
    </row>
    <row r="48" spans="1:45">
      <c r="A48" s="318" t="s">
        <v>1860</v>
      </c>
      <c r="B48" s="2">
        <v>17</v>
      </c>
      <c r="C48" s="100" t="s">
        <v>2666</v>
      </c>
      <c r="D48" s="347" t="s">
        <v>749</v>
      </c>
      <c r="E48" s="26">
        <v>12</v>
      </c>
      <c r="F48" s="26">
        <v>12</v>
      </c>
      <c r="G48" s="2" t="s">
        <v>2818</v>
      </c>
      <c r="H48" s="344" t="s">
        <v>1393</v>
      </c>
      <c r="I48" s="5">
        <v>2</v>
      </c>
      <c r="K48" s="5">
        <v>3</v>
      </c>
      <c r="L48" s="5">
        <v>4</v>
      </c>
      <c r="P48" s="5">
        <v>3</v>
      </c>
      <c r="AA48" s="41" t="s">
        <v>4153</v>
      </c>
      <c r="AB48" s="26" t="s">
        <v>2455</v>
      </c>
    </row>
    <row r="49" spans="1:45">
      <c r="A49" s="318" t="s">
        <v>1747</v>
      </c>
      <c r="B49" s="2">
        <v>178</v>
      </c>
      <c r="C49" s="100" t="s">
        <v>2666</v>
      </c>
      <c r="D49" s="347" t="s">
        <v>3215</v>
      </c>
      <c r="E49" s="26">
        <v>11</v>
      </c>
      <c r="F49" s="26">
        <v>11</v>
      </c>
      <c r="G49" s="2" t="s">
        <v>2818</v>
      </c>
      <c r="H49" s="344" t="s">
        <v>18</v>
      </c>
      <c r="I49" s="5">
        <v>5</v>
      </c>
      <c r="L49" s="2">
        <v>3</v>
      </c>
      <c r="P49" s="5">
        <v>1</v>
      </c>
      <c r="AA49" s="41" t="s">
        <v>3403</v>
      </c>
      <c r="AB49" s="26" t="s">
        <v>2455</v>
      </c>
      <c r="AH49" s="5">
        <v>2</v>
      </c>
    </row>
    <row r="50" spans="1:45">
      <c r="A50" s="383" t="s">
        <v>468</v>
      </c>
      <c r="B50" s="2">
        <v>114</v>
      </c>
      <c r="C50" s="100" t="s">
        <v>2666</v>
      </c>
      <c r="D50" s="347" t="s">
        <v>397</v>
      </c>
      <c r="E50" s="26">
        <v>6</v>
      </c>
      <c r="F50" s="26">
        <v>6</v>
      </c>
      <c r="G50" s="2" t="s">
        <v>2818</v>
      </c>
      <c r="H50" s="344" t="s">
        <v>18</v>
      </c>
      <c r="I50" s="5">
        <v>6</v>
      </c>
      <c r="AA50" s="102" t="s">
        <v>4155</v>
      </c>
      <c r="AB50" s="26" t="s">
        <v>2455</v>
      </c>
    </row>
    <row r="51" spans="1:45">
      <c r="A51" s="318" t="s">
        <v>1747</v>
      </c>
      <c r="B51" s="2">
        <v>135</v>
      </c>
      <c r="C51" s="100" t="s">
        <v>2666</v>
      </c>
      <c r="D51" s="347" t="s">
        <v>3216</v>
      </c>
      <c r="E51" s="26">
        <v>10</v>
      </c>
      <c r="F51" s="26">
        <v>10</v>
      </c>
      <c r="G51" s="2" t="s">
        <v>2818</v>
      </c>
      <c r="H51" s="344" t="s">
        <v>18</v>
      </c>
      <c r="J51" s="5">
        <v>8</v>
      </c>
      <c r="N51" s="5">
        <v>6</v>
      </c>
      <c r="AA51" s="41" t="s">
        <v>4118</v>
      </c>
      <c r="AB51" s="26" t="s">
        <v>2455</v>
      </c>
    </row>
    <row r="52" spans="1:45">
      <c r="A52" s="318" t="s">
        <v>365</v>
      </c>
      <c r="B52" s="2">
        <v>214</v>
      </c>
      <c r="C52" s="100" t="s">
        <v>2666</v>
      </c>
      <c r="D52" s="347" t="s">
        <v>2922</v>
      </c>
      <c r="E52" s="26">
        <v>9</v>
      </c>
      <c r="F52" s="26">
        <v>9</v>
      </c>
      <c r="G52" s="2" t="s">
        <v>2818</v>
      </c>
      <c r="H52" s="344" t="s">
        <v>18</v>
      </c>
      <c r="J52" s="5">
        <v>9</v>
      </c>
      <c r="AA52" s="41" t="s">
        <v>4127</v>
      </c>
      <c r="AB52" s="26" t="s">
        <v>2455</v>
      </c>
    </row>
    <row r="53" spans="1:45">
      <c r="A53" s="318" t="s">
        <v>1860</v>
      </c>
      <c r="B53" s="2">
        <v>71</v>
      </c>
      <c r="C53" s="100" t="s">
        <v>2666</v>
      </c>
      <c r="D53" s="347" t="s">
        <v>2922</v>
      </c>
      <c r="E53" s="26">
        <v>9</v>
      </c>
      <c r="F53" s="26">
        <v>9</v>
      </c>
      <c r="G53" s="2" t="s">
        <v>2818</v>
      </c>
      <c r="H53" s="344" t="s">
        <v>18</v>
      </c>
      <c r="J53" s="5">
        <v>9</v>
      </c>
      <c r="AA53" s="41" t="s">
        <v>4127</v>
      </c>
      <c r="AB53" s="26" t="s">
        <v>2455</v>
      </c>
    </row>
    <row r="54" spans="1:45">
      <c r="A54" s="318" t="s">
        <v>364</v>
      </c>
      <c r="B54" s="2">
        <v>176</v>
      </c>
      <c r="C54" s="100" t="s">
        <v>2666</v>
      </c>
      <c r="D54" s="347" t="s">
        <v>2923</v>
      </c>
      <c r="E54" s="26">
        <v>9</v>
      </c>
      <c r="F54" s="26">
        <v>9</v>
      </c>
      <c r="G54" s="2" t="s">
        <v>2818</v>
      </c>
      <c r="H54" s="344" t="s">
        <v>2706</v>
      </c>
      <c r="K54" s="5">
        <v>9</v>
      </c>
      <c r="AA54" s="41" t="s">
        <v>4092</v>
      </c>
      <c r="AB54" s="26" t="s">
        <v>2455</v>
      </c>
    </row>
    <row r="55" spans="1:45">
      <c r="A55" s="318" t="s">
        <v>836</v>
      </c>
      <c r="B55" s="2">
        <v>214</v>
      </c>
      <c r="C55" s="96" t="s">
        <v>2666</v>
      </c>
      <c r="D55" s="347" t="s">
        <v>3117</v>
      </c>
      <c r="E55" s="26">
        <v>3</v>
      </c>
      <c r="F55" s="26">
        <v>3</v>
      </c>
      <c r="G55" s="2" t="s">
        <v>2818</v>
      </c>
      <c r="H55" s="344" t="s">
        <v>1507</v>
      </c>
      <c r="K55" s="5">
        <v>3</v>
      </c>
      <c r="AA55" s="41" t="s">
        <v>4148</v>
      </c>
      <c r="AB55" s="26" t="s">
        <v>2455</v>
      </c>
      <c r="AQ55" s="99" t="s">
        <v>836</v>
      </c>
    </row>
    <row r="56" spans="1:45">
      <c r="A56" s="318" t="s">
        <v>364</v>
      </c>
      <c r="B56" s="2">
        <v>137</v>
      </c>
      <c r="C56" s="100" t="s">
        <v>2666</v>
      </c>
      <c r="D56" s="347" t="s">
        <v>616</v>
      </c>
      <c r="E56" s="26">
        <v>17</v>
      </c>
      <c r="F56" s="26">
        <v>17</v>
      </c>
      <c r="G56" s="2" t="s">
        <v>2818</v>
      </c>
      <c r="H56" s="344" t="s">
        <v>18</v>
      </c>
      <c r="I56" s="5">
        <v>10</v>
      </c>
      <c r="W56" s="5">
        <v>7</v>
      </c>
      <c r="AA56" s="102" t="s">
        <v>4164</v>
      </c>
      <c r="AB56" s="26" t="s">
        <v>2455</v>
      </c>
    </row>
    <row r="57" spans="1:45">
      <c r="A57" s="341" t="s">
        <v>4922</v>
      </c>
      <c r="B57" s="5">
        <v>29</v>
      </c>
      <c r="C57" s="240" t="s">
        <v>2664</v>
      </c>
      <c r="D57" s="58" t="s">
        <v>5740</v>
      </c>
      <c r="E57" s="99">
        <v>6</v>
      </c>
      <c r="F57" s="99">
        <v>6</v>
      </c>
      <c r="G57" s="43" t="s">
        <v>2818</v>
      </c>
      <c r="H57" s="57" t="s">
        <v>1993</v>
      </c>
      <c r="I57"/>
      <c r="M57" s="5">
        <v>3</v>
      </c>
      <c r="N57" s="5">
        <v>9</v>
      </c>
      <c r="Y57" s="43"/>
      <c r="Z57" s="43"/>
      <c r="AA57" s="41" t="s">
        <v>4622</v>
      </c>
      <c r="AQ57" s="26" t="s">
        <v>8</v>
      </c>
    </row>
    <row r="58" spans="1:45">
      <c r="A58" s="341" t="s">
        <v>4922</v>
      </c>
      <c r="B58" s="5">
        <v>29</v>
      </c>
      <c r="C58" s="240" t="s">
        <v>2664</v>
      </c>
      <c r="D58" s="36" t="s">
        <v>5738</v>
      </c>
      <c r="E58" s="99">
        <v>3</v>
      </c>
      <c r="F58" s="99">
        <v>3</v>
      </c>
      <c r="G58" s="43" t="s">
        <v>2818</v>
      </c>
      <c r="H58" s="57" t="s">
        <v>1993</v>
      </c>
      <c r="I58"/>
      <c r="N58" s="5">
        <v>9</v>
      </c>
      <c r="Y58" s="43"/>
      <c r="Z58" s="43"/>
      <c r="AA58" s="41" t="s">
        <v>4622</v>
      </c>
      <c r="AQ58" s="26" t="s">
        <v>8</v>
      </c>
    </row>
    <row r="59" spans="1:45">
      <c r="A59" s="341" t="s">
        <v>4922</v>
      </c>
      <c r="B59" s="5">
        <v>29</v>
      </c>
      <c r="C59" s="240" t="s">
        <v>2664</v>
      </c>
      <c r="D59" s="58" t="s">
        <v>5739</v>
      </c>
      <c r="E59" s="99">
        <v>6</v>
      </c>
      <c r="F59" s="99">
        <v>6</v>
      </c>
      <c r="G59" s="43" t="s">
        <v>2818</v>
      </c>
      <c r="H59" s="57" t="s">
        <v>1993</v>
      </c>
      <c r="I59"/>
      <c r="L59" s="5">
        <v>6</v>
      </c>
      <c r="Y59" s="43"/>
      <c r="Z59" s="43"/>
      <c r="AA59" s="41" t="s">
        <v>4622</v>
      </c>
      <c r="AQ59" s="26" t="s">
        <v>8</v>
      </c>
      <c r="AS59" s="2"/>
    </row>
    <row r="60" spans="1:45">
      <c r="A60" s="318" t="s">
        <v>364</v>
      </c>
      <c r="B60" s="2">
        <v>195</v>
      </c>
      <c r="C60" s="100" t="s">
        <v>2666</v>
      </c>
      <c r="D60" s="347" t="s">
        <v>750</v>
      </c>
      <c r="E60" s="26">
        <v>12</v>
      </c>
      <c r="F60" s="26">
        <v>12</v>
      </c>
      <c r="G60" s="2" t="s">
        <v>2818</v>
      </c>
      <c r="H60" s="344" t="s">
        <v>18</v>
      </c>
      <c r="K60" s="5">
        <v>1</v>
      </c>
      <c r="M60" s="5">
        <v>8</v>
      </c>
      <c r="AA60" s="41" t="s">
        <v>4126</v>
      </c>
      <c r="AB60" s="26" t="s">
        <v>2455</v>
      </c>
      <c r="AG60" s="5">
        <v>3</v>
      </c>
    </row>
    <row r="61" spans="1:45">
      <c r="A61" s="341" t="s">
        <v>5058</v>
      </c>
      <c r="B61" s="5">
        <v>26</v>
      </c>
      <c r="C61" s="240" t="s">
        <v>2664</v>
      </c>
      <c r="D61" s="58" t="s">
        <v>5732</v>
      </c>
      <c r="E61" s="99">
        <v>4</v>
      </c>
      <c r="F61" s="99">
        <v>4</v>
      </c>
      <c r="G61" s="43" t="s">
        <v>2818</v>
      </c>
      <c r="H61" s="57" t="s">
        <v>18</v>
      </c>
      <c r="I61"/>
      <c r="J61" s="5">
        <v>3</v>
      </c>
      <c r="N61" s="5">
        <v>3</v>
      </c>
      <c r="Y61" s="43"/>
      <c r="Z61" s="43"/>
      <c r="AA61" s="593" t="s">
        <v>5766</v>
      </c>
      <c r="AQ61" s="26" t="s">
        <v>8</v>
      </c>
    </row>
    <row r="62" spans="1:45">
      <c r="A62" s="341" t="s">
        <v>5058</v>
      </c>
      <c r="B62" s="5">
        <v>26</v>
      </c>
      <c r="C62" s="240" t="s">
        <v>2664</v>
      </c>
      <c r="D62" s="36" t="s">
        <v>5731</v>
      </c>
      <c r="E62" s="99">
        <v>1</v>
      </c>
      <c r="F62" s="99">
        <v>1</v>
      </c>
      <c r="G62" s="43" t="s">
        <v>2818</v>
      </c>
      <c r="H62" s="57" t="s">
        <v>18</v>
      </c>
      <c r="I62"/>
      <c r="N62" s="5">
        <v>3</v>
      </c>
      <c r="Y62" s="43"/>
      <c r="Z62" s="43"/>
      <c r="AA62" s="593" t="s">
        <v>5766</v>
      </c>
      <c r="AQ62" s="26" t="s">
        <v>8</v>
      </c>
    </row>
    <row r="63" spans="1:45">
      <c r="A63" s="341" t="s">
        <v>5058</v>
      </c>
      <c r="B63" s="5">
        <v>32</v>
      </c>
      <c r="C63" s="240" t="s">
        <v>2664</v>
      </c>
      <c r="D63" s="58" t="s">
        <v>5733</v>
      </c>
      <c r="E63" s="99">
        <v>2</v>
      </c>
      <c r="F63" s="99">
        <v>2</v>
      </c>
      <c r="G63" s="43" t="s">
        <v>2818</v>
      </c>
      <c r="H63" s="57" t="s">
        <v>18</v>
      </c>
      <c r="I63"/>
      <c r="M63" s="5">
        <v>1</v>
      </c>
      <c r="N63" s="5">
        <v>3</v>
      </c>
      <c r="Y63" s="43"/>
      <c r="Z63" s="43"/>
      <c r="AA63" s="593" t="s">
        <v>5766</v>
      </c>
      <c r="AQ63" s="26" t="s">
        <v>8</v>
      </c>
    </row>
    <row r="64" spans="1:45">
      <c r="A64" s="318" t="s">
        <v>1758</v>
      </c>
      <c r="B64" s="2">
        <v>150</v>
      </c>
      <c r="C64" s="96" t="s">
        <v>2666</v>
      </c>
      <c r="D64" s="347" t="s">
        <v>1799</v>
      </c>
      <c r="E64" s="26">
        <v>5</v>
      </c>
      <c r="F64" s="26">
        <v>5</v>
      </c>
      <c r="G64" s="2" t="s">
        <v>2818</v>
      </c>
      <c r="H64" s="343" t="s">
        <v>42</v>
      </c>
      <c r="J64" s="5">
        <v>2</v>
      </c>
      <c r="K64" s="5">
        <v>3</v>
      </c>
      <c r="AA64" s="41" t="s">
        <v>4154</v>
      </c>
      <c r="AB64" s="26" t="s">
        <v>2455</v>
      </c>
    </row>
    <row r="65" spans="1:45">
      <c r="A65" s="318" t="s">
        <v>1758</v>
      </c>
      <c r="B65" s="2">
        <v>102</v>
      </c>
      <c r="C65" s="96" t="s">
        <v>2666</v>
      </c>
      <c r="D65" s="347" t="s">
        <v>2745</v>
      </c>
      <c r="E65" s="26">
        <v>4</v>
      </c>
      <c r="F65" s="26">
        <v>4</v>
      </c>
      <c r="G65" s="2" t="s">
        <v>2818</v>
      </c>
      <c r="H65" s="343" t="s">
        <v>18</v>
      </c>
      <c r="L65" s="5">
        <v>1</v>
      </c>
      <c r="M65" s="5">
        <v>3</v>
      </c>
      <c r="AA65" s="41" t="s">
        <v>4127</v>
      </c>
      <c r="AB65" s="26" t="s">
        <v>2455</v>
      </c>
    </row>
    <row r="66" spans="1:45">
      <c r="A66" s="318" t="s">
        <v>1747</v>
      </c>
      <c r="B66" s="2">
        <v>198</v>
      </c>
      <c r="C66" s="100" t="s">
        <v>2664</v>
      </c>
      <c r="D66" s="347" t="s">
        <v>3217</v>
      </c>
      <c r="E66" s="26">
        <v>7</v>
      </c>
      <c r="F66" s="26">
        <v>7</v>
      </c>
      <c r="G66" s="2" t="s">
        <v>2818</v>
      </c>
      <c r="H66" s="344" t="s">
        <v>18</v>
      </c>
      <c r="J66" s="5">
        <v>3</v>
      </c>
      <c r="K66" s="5">
        <v>4</v>
      </c>
      <c r="AA66" s="41" t="s">
        <v>4154</v>
      </c>
      <c r="AB66" s="103" t="s">
        <v>625</v>
      </c>
      <c r="AR66" s="2"/>
      <c r="AS66" s="2"/>
    </row>
    <row r="67" spans="1:45">
      <c r="A67" s="318" t="s">
        <v>1095</v>
      </c>
      <c r="B67" s="2">
        <v>194</v>
      </c>
      <c r="C67" s="96" t="s">
        <v>2664</v>
      </c>
      <c r="D67" s="347" t="s">
        <v>1716</v>
      </c>
      <c r="E67" s="26">
        <v>6</v>
      </c>
      <c r="F67" s="26">
        <v>6</v>
      </c>
      <c r="G67" s="2" t="s">
        <v>2818</v>
      </c>
      <c r="H67" s="343" t="s">
        <v>18</v>
      </c>
      <c r="K67" s="5">
        <v>2</v>
      </c>
      <c r="L67" s="5">
        <v>2</v>
      </c>
      <c r="N67" s="5">
        <v>6</v>
      </c>
      <c r="AA67" s="41" t="s">
        <v>4154</v>
      </c>
    </row>
    <row r="68" spans="1:45">
      <c r="A68" s="318" t="s">
        <v>1747</v>
      </c>
      <c r="B68" s="2">
        <v>198</v>
      </c>
      <c r="C68" s="100" t="s">
        <v>2664</v>
      </c>
      <c r="D68" s="347" t="s">
        <v>3383</v>
      </c>
      <c r="E68" s="26">
        <v>2</v>
      </c>
      <c r="F68" s="26">
        <v>2</v>
      </c>
      <c r="G68" s="2" t="s">
        <v>2818</v>
      </c>
      <c r="H68" s="344" t="s">
        <v>18</v>
      </c>
      <c r="N68" s="5">
        <v>6</v>
      </c>
      <c r="AA68" s="41" t="s">
        <v>4154</v>
      </c>
      <c r="AB68" s="103" t="s">
        <v>625</v>
      </c>
    </row>
    <row r="69" spans="1:45">
      <c r="A69" s="318" t="s">
        <v>1747</v>
      </c>
      <c r="B69" s="2">
        <v>198</v>
      </c>
      <c r="C69" s="100" t="s">
        <v>2664</v>
      </c>
      <c r="D69" s="347" t="s">
        <v>3384</v>
      </c>
      <c r="E69" s="26">
        <v>14</v>
      </c>
      <c r="F69" s="26">
        <v>14</v>
      </c>
      <c r="G69" s="2" t="s">
        <v>2818</v>
      </c>
      <c r="H69" s="344" t="s">
        <v>18</v>
      </c>
      <c r="J69" s="5">
        <v>7</v>
      </c>
      <c r="Q69" s="5">
        <v>7</v>
      </c>
      <c r="AA69" s="41" t="s">
        <v>4154</v>
      </c>
      <c r="AB69" s="103" t="s">
        <v>625</v>
      </c>
      <c r="AR69" s="2"/>
    </row>
    <row r="70" spans="1:45">
      <c r="A70" s="318" t="s">
        <v>1860</v>
      </c>
      <c r="B70" s="2">
        <v>26</v>
      </c>
      <c r="C70" s="100" t="s">
        <v>2664</v>
      </c>
      <c r="D70" s="347" t="s">
        <v>2633</v>
      </c>
      <c r="E70" s="26">
        <v>14</v>
      </c>
      <c r="F70" s="26">
        <v>14</v>
      </c>
      <c r="G70" s="2" t="s">
        <v>2818</v>
      </c>
      <c r="H70" s="343" t="s">
        <v>2711</v>
      </c>
      <c r="K70" s="5">
        <v>7</v>
      </c>
      <c r="Q70" s="5">
        <v>5</v>
      </c>
      <c r="S70" s="5">
        <v>2</v>
      </c>
      <c r="AA70" s="41" t="s">
        <v>4154</v>
      </c>
      <c r="AB70" s="103" t="s">
        <v>625</v>
      </c>
      <c r="AS70" s="2"/>
    </row>
    <row r="71" spans="1:45">
      <c r="A71" s="318" t="s">
        <v>1860</v>
      </c>
      <c r="B71" s="2">
        <v>26</v>
      </c>
      <c r="C71" s="100" t="s">
        <v>2664</v>
      </c>
      <c r="D71" s="347" t="s">
        <v>2634</v>
      </c>
      <c r="E71" s="26">
        <v>14</v>
      </c>
      <c r="F71" s="26">
        <v>14</v>
      </c>
      <c r="G71" s="2" t="s">
        <v>2818</v>
      </c>
      <c r="H71" s="344" t="s">
        <v>3732</v>
      </c>
      <c r="K71" s="5">
        <v>1</v>
      </c>
      <c r="M71" s="5">
        <v>6</v>
      </c>
      <c r="Q71" s="5">
        <v>7</v>
      </c>
      <c r="AA71" s="41" t="s">
        <v>4154</v>
      </c>
      <c r="AB71" s="103" t="s">
        <v>625</v>
      </c>
    </row>
    <row r="72" spans="1:45">
      <c r="A72" s="383" t="s">
        <v>468</v>
      </c>
      <c r="B72" s="2">
        <v>115</v>
      </c>
      <c r="C72" s="100" t="s">
        <v>2664</v>
      </c>
      <c r="D72" s="347" t="s">
        <v>398</v>
      </c>
      <c r="E72" s="26">
        <v>1</v>
      </c>
      <c r="F72" s="26">
        <v>1</v>
      </c>
      <c r="G72" s="2" t="s">
        <v>2818</v>
      </c>
      <c r="H72" s="344" t="s">
        <v>18</v>
      </c>
      <c r="N72" s="5">
        <v>3</v>
      </c>
      <c r="AA72" s="102" t="s">
        <v>4155</v>
      </c>
      <c r="AB72" s="103" t="s">
        <v>625</v>
      </c>
    </row>
    <row r="73" spans="1:45">
      <c r="A73" s="383" t="s">
        <v>468</v>
      </c>
      <c r="B73" s="2">
        <v>115</v>
      </c>
      <c r="C73" s="100" t="s">
        <v>2664</v>
      </c>
      <c r="D73" s="347" t="s">
        <v>399</v>
      </c>
      <c r="E73" s="26">
        <v>4</v>
      </c>
      <c r="F73" s="26">
        <v>4</v>
      </c>
      <c r="G73" s="2" t="s">
        <v>2818</v>
      </c>
      <c r="H73" s="344" t="s">
        <v>18</v>
      </c>
      <c r="I73" s="5">
        <v>3</v>
      </c>
      <c r="N73" s="5">
        <v>3</v>
      </c>
      <c r="AA73" s="102" t="s">
        <v>4155</v>
      </c>
      <c r="AB73" s="103" t="s">
        <v>625</v>
      </c>
    </row>
    <row r="74" spans="1:45">
      <c r="A74" s="318" t="s">
        <v>1758</v>
      </c>
      <c r="B74" s="2">
        <v>121</v>
      </c>
      <c r="C74" s="96" t="s">
        <v>2664</v>
      </c>
      <c r="D74" s="347" t="s">
        <v>2773</v>
      </c>
      <c r="E74" s="26">
        <v>1</v>
      </c>
      <c r="F74" s="26">
        <v>1</v>
      </c>
      <c r="G74" s="2" t="s">
        <v>2818</v>
      </c>
      <c r="H74" s="343" t="s">
        <v>18</v>
      </c>
      <c r="N74" s="5">
        <v>5</v>
      </c>
      <c r="AA74" s="41" t="s">
        <v>4638</v>
      </c>
      <c r="AB74" s="103" t="s">
        <v>625</v>
      </c>
    </row>
    <row r="75" spans="1:45">
      <c r="A75" s="318" t="s">
        <v>364</v>
      </c>
      <c r="B75" s="2">
        <v>151</v>
      </c>
      <c r="C75" s="100" t="s">
        <v>2664</v>
      </c>
      <c r="D75" s="347" t="s">
        <v>918</v>
      </c>
      <c r="E75" s="26">
        <v>10</v>
      </c>
      <c r="F75" s="26">
        <v>10</v>
      </c>
      <c r="G75" s="2" t="s">
        <v>2818</v>
      </c>
      <c r="H75" s="344" t="s">
        <v>18</v>
      </c>
      <c r="I75" s="5">
        <v>4</v>
      </c>
      <c r="K75" s="5">
        <v>3</v>
      </c>
      <c r="AA75" s="41" t="s">
        <v>4160</v>
      </c>
      <c r="AB75" s="103" t="s">
        <v>625</v>
      </c>
      <c r="AL75" s="5">
        <v>3</v>
      </c>
      <c r="AS75" s="2"/>
    </row>
    <row r="76" spans="1:45">
      <c r="A76" s="318" t="s">
        <v>1297</v>
      </c>
      <c r="B76" s="2">
        <v>145</v>
      </c>
      <c r="C76" s="96" t="s">
        <v>2666</v>
      </c>
      <c r="D76" s="347" t="s">
        <v>1362</v>
      </c>
      <c r="E76" s="26">
        <v>16</v>
      </c>
      <c r="F76" s="26">
        <v>16</v>
      </c>
      <c r="G76" s="2" t="s">
        <v>2818</v>
      </c>
      <c r="H76" s="343" t="s">
        <v>1363</v>
      </c>
      <c r="J76" s="5">
        <v>7</v>
      </c>
      <c r="U76" s="5">
        <v>5</v>
      </c>
      <c r="V76" s="5">
        <v>4</v>
      </c>
      <c r="AA76" s="41" t="s">
        <v>4622</v>
      </c>
      <c r="AB76" s="26" t="s">
        <v>2455</v>
      </c>
    </row>
    <row r="77" spans="1:45">
      <c r="A77" s="318" t="s">
        <v>836</v>
      </c>
      <c r="B77" s="2">
        <v>117</v>
      </c>
      <c r="C77" s="100" t="s">
        <v>2664</v>
      </c>
      <c r="D77" s="347" t="s">
        <v>3142</v>
      </c>
      <c r="E77" s="26">
        <v>8</v>
      </c>
      <c r="F77" s="26">
        <v>8</v>
      </c>
      <c r="G77" s="2" t="s">
        <v>2818</v>
      </c>
      <c r="H77" s="344" t="s">
        <v>18</v>
      </c>
      <c r="J77" s="2"/>
      <c r="K77" s="2">
        <v>7</v>
      </c>
      <c r="L77" s="2"/>
      <c r="M77" s="2"/>
      <c r="N77" s="2"/>
      <c r="O77" s="2"/>
      <c r="P77" s="2"/>
      <c r="Q77" s="2"/>
      <c r="R77" s="2"/>
      <c r="S77" s="2"/>
      <c r="T77" s="2"/>
      <c r="U77" s="2"/>
      <c r="V77" s="2"/>
      <c r="W77" s="2"/>
      <c r="X77" s="2"/>
      <c r="Y77" s="2"/>
      <c r="Z77" s="2"/>
      <c r="AA77" s="41" t="s">
        <v>4149</v>
      </c>
      <c r="AB77" s="103" t="s">
        <v>625</v>
      </c>
      <c r="AC77" s="2"/>
      <c r="AD77" s="2"/>
      <c r="AE77" s="2"/>
      <c r="AF77" s="2"/>
      <c r="AG77" s="2"/>
      <c r="AH77" s="2"/>
      <c r="AI77" s="2"/>
      <c r="AJ77" s="2">
        <v>1</v>
      </c>
      <c r="AK77" s="2"/>
      <c r="AL77" s="2"/>
      <c r="AM77" s="2"/>
      <c r="AN77" s="2"/>
      <c r="AO77" s="2"/>
      <c r="AP77" s="32"/>
      <c r="AQ77" s="26"/>
    </row>
    <row r="78" spans="1:45">
      <c r="A78" s="318" t="s">
        <v>1917</v>
      </c>
      <c r="B78" s="2">
        <v>214</v>
      </c>
      <c r="C78" s="100" t="s">
        <v>2666</v>
      </c>
      <c r="D78" s="347" t="s">
        <v>1079</v>
      </c>
      <c r="E78" s="26">
        <v>7</v>
      </c>
      <c r="F78" s="26">
        <v>7</v>
      </c>
      <c r="G78" s="2" t="s">
        <v>2818</v>
      </c>
      <c r="H78" s="344" t="s">
        <v>1508</v>
      </c>
      <c r="J78" s="2"/>
      <c r="K78" s="2"/>
      <c r="L78" s="2">
        <v>3</v>
      </c>
      <c r="M78" s="5">
        <v>4</v>
      </c>
      <c r="N78" s="2"/>
      <c r="O78" s="2"/>
      <c r="P78" s="2"/>
      <c r="Q78" s="2"/>
      <c r="R78" s="2"/>
      <c r="S78" s="2"/>
      <c r="T78" s="2"/>
      <c r="U78" s="2"/>
      <c r="V78" s="2"/>
      <c r="W78" s="2"/>
      <c r="X78" s="2"/>
      <c r="Y78" s="2"/>
      <c r="Z78" s="2"/>
      <c r="AA78" s="41" t="s">
        <v>4639</v>
      </c>
      <c r="AB78" s="26" t="s">
        <v>2455</v>
      </c>
      <c r="AC78" s="2"/>
      <c r="AD78" s="2"/>
      <c r="AE78" s="2"/>
      <c r="AF78" s="2"/>
      <c r="AG78" s="2"/>
      <c r="AH78" s="2"/>
      <c r="AI78" s="2"/>
      <c r="AJ78" s="2"/>
      <c r="AK78" s="2"/>
      <c r="AL78" s="2"/>
      <c r="AM78" s="2"/>
      <c r="AN78" s="2"/>
      <c r="AO78" s="2"/>
      <c r="AP78" s="32"/>
      <c r="AQ78" s="26"/>
    </row>
    <row r="79" spans="1:45">
      <c r="A79" s="318" t="s">
        <v>363</v>
      </c>
      <c r="B79" s="2">
        <v>270</v>
      </c>
      <c r="C79" s="100" t="s">
        <v>2666</v>
      </c>
      <c r="D79" s="347" t="s">
        <v>607</v>
      </c>
      <c r="E79" s="26">
        <v>15</v>
      </c>
      <c r="F79" s="26">
        <v>15</v>
      </c>
      <c r="G79" s="2" t="s">
        <v>2818</v>
      </c>
      <c r="H79" s="344" t="s">
        <v>18</v>
      </c>
      <c r="J79" s="2"/>
      <c r="K79" s="2"/>
      <c r="L79" s="2">
        <v>3</v>
      </c>
      <c r="M79" s="5">
        <v>5</v>
      </c>
      <c r="N79" s="2"/>
      <c r="O79" s="2"/>
      <c r="P79" s="2">
        <v>5</v>
      </c>
      <c r="Q79" s="2"/>
      <c r="R79" s="2">
        <v>2</v>
      </c>
      <c r="S79" s="2"/>
      <c r="T79" s="2"/>
      <c r="U79" s="2"/>
      <c r="V79" s="2"/>
      <c r="W79" s="2"/>
      <c r="X79" s="2"/>
      <c r="Y79" s="2"/>
      <c r="Z79" s="2"/>
      <c r="AA79" s="41" t="s">
        <v>4153</v>
      </c>
      <c r="AB79" s="26" t="s">
        <v>2455</v>
      </c>
      <c r="AC79" s="2"/>
      <c r="AD79" s="2"/>
      <c r="AE79" s="2"/>
      <c r="AF79" s="2"/>
      <c r="AG79" s="2"/>
      <c r="AH79" s="2"/>
      <c r="AI79" s="2"/>
      <c r="AJ79" s="2"/>
      <c r="AK79" s="2"/>
      <c r="AL79" s="2"/>
      <c r="AM79" s="2"/>
      <c r="AN79" s="2"/>
      <c r="AO79" s="2"/>
      <c r="AP79" s="32"/>
      <c r="AQ79" s="26"/>
      <c r="AS79" s="2"/>
    </row>
    <row r="80" spans="1:45">
      <c r="A80" s="318" t="s">
        <v>1860</v>
      </c>
      <c r="B80" s="2">
        <v>14</v>
      </c>
      <c r="C80" s="100" t="s">
        <v>2664</v>
      </c>
      <c r="D80" s="347" t="s">
        <v>4289</v>
      </c>
      <c r="E80" s="26">
        <v>6</v>
      </c>
      <c r="F80" s="26">
        <v>6</v>
      </c>
      <c r="G80" s="2" t="s">
        <v>2818</v>
      </c>
      <c r="H80" s="344" t="s">
        <v>1993</v>
      </c>
      <c r="M80" s="5">
        <v>5</v>
      </c>
      <c r="N80" s="5">
        <v>3</v>
      </c>
      <c r="AA80" s="41" t="s">
        <v>4149</v>
      </c>
      <c r="AB80" s="103" t="s">
        <v>625</v>
      </c>
    </row>
    <row r="81" spans="1:45">
      <c r="A81" s="318" t="s">
        <v>836</v>
      </c>
      <c r="B81" s="2">
        <v>107</v>
      </c>
      <c r="C81" s="100" t="s">
        <v>2666</v>
      </c>
      <c r="D81" s="347" t="s">
        <v>3130</v>
      </c>
      <c r="E81" s="26">
        <v>12</v>
      </c>
      <c r="F81" s="26">
        <v>12</v>
      </c>
      <c r="G81" s="2" t="s">
        <v>2818</v>
      </c>
      <c r="H81" s="344" t="s">
        <v>18</v>
      </c>
      <c r="K81" s="5">
        <v>5</v>
      </c>
      <c r="M81" s="5">
        <v>5</v>
      </c>
      <c r="Q81" s="5">
        <v>2</v>
      </c>
      <c r="AA81" s="41" t="s">
        <v>4161</v>
      </c>
      <c r="AB81" s="26" t="s">
        <v>2455</v>
      </c>
      <c r="AS81" s="2"/>
    </row>
    <row r="82" spans="1:45">
      <c r="A82" s="318" t="s">
        <v>836</v>
      </c>
      <c r="B82" s="2">
        <v>106</v>
      </c>
      <c r="C82" s="100" t="s">
        <v>2666</v>
      </c>
      <c r="D82" s="347" t="s">
        <v>3129</v>
      </c>
      <c r="E82" s="26">
        <v>8</v>
      </c>
      <c r="F82" s="26">
        <v>8</v>
      </c>
      <c r="G82" s="2" t="s">
        <v>2818</v>
      </c>
      <c r="H82" s="344" t="s">
        <v>18</v>
      </c>
      <c r="J82" s="2"/>
      <c r="K82" s="2"/>
      <c r="L82" s="2"/>
      <c r="M82" s="5">
        <v>7</v>
      </c>
      <c r="N82" s="2"/>
      <c r="O82" s="2">
        <v>1</v>
      </c>
      <c r="P82" s="2"/>
      <c r="Q82" s="2"/>
      <c r="R82" s="2"/>
      <c r="S82" s="2"/>
      <c r="T82" s="2"/>
      <c r="U82" s="2"/>
      <c r="V82" s="2"/>
      <c r="W82" s="2"/>
      <c r="X82" s="2"/>
      <c r="Y82" s="2"/>
      <c r="Z82" s="2"/>
      <c r="AA82" s="41" t="s">
        <v>4162</v>
      </c>
      <c r="AB82" s="26" t="s">
        <v>2455</v>
      </c>
      <c r="AC82" s="2"/>
      <c r="AD82" s="2"/>
      <c r="AE82" s="2"/>
      <c r="AF82" s="2"/>
      <c r="AG82" s="2"/>
      <c r="AH82" s="2"/>
      <c r="AI82" s="2"/>
      <c r="AJ82" s="2"/>
      <c r="AK82" s="2"/>
      <c r="AL82" s="2"/>
      <c r="AM82" s="2"/>
      <c r="AN82" s="2"/>
      <c r="AO82" s="2"/>
      <c r="AP82" s="32"/>
      <c r="AQ82" s="26"/>
    </row>
    <row r="83" spans="1:45">
      <c r="A83" s="318" t="s">
        <v>1860</v>
      </c>
      <c r="B83" s="2">
        <v>18</v>
      </c>
      <c r="C83" s="100" t="s">
        <v>2666</v>
      </c>
      <c r="D83" s="347" t="s">
        <v>751</v>
      </c>
      <c r="E83" s="26">
        <v>12</v>
      </c>
      <c r="F83" s="26">
        <v>12</v>
      </c>
      <c r="G83" s="2" t="s">
        <v>2818</v>
      </c>
      <c r="H83" s="344" t="s">
        <v>2712</v>
      </c>
      <c r="I83" s="2"/>
      <c r="J83" s="2"/>
      <c r="K83" s="2"/>
      <c r="L83" s="2">
        <v>5</v>
      </c>
      <c r="M83" s="5">
        <v>3</v>
      </c>
      <c r="N83" s="2"/>
      <c r="O83" s="2"/>
      <c r="P83" s="2">
        <v>4</v>
      </c>
      <c r="Q83" s="2"/>
      <c r="R83" s="2"/>
      <c r="S83" s="2"/>
      <c r="T83" s="2"/>
      <c r="U83" s="2"/>
      <c r="V83" s="2"/>
      <c r="W83" s="2"/>
      <c r="X83" s="2"/>
      <c r="Y83" s="2"/>
      <c r="Z83" s="2"/>
      <c r="AA83" s="41" t="s">
        <v>4153</v>
      </c>
      <c r="AB83" s="26" t="s">
        <v>2455</v>
      </c>
      <c r="AC83" s="2"/>
      <c r="AD83" s="2"/>
      <c r="AE83" s="2"/>
      <c r="AF83" s="2"/>
      <c r="AG83" s="2"/>
      <c r="AH83" s="2"/>
      <c r="AI83" s="2"/>
      <c r="AJ83" s="2"/>
      <c r="AK83" s="2"/>
      <c r="AL83" s="2"/>
      <c r="AM83" s="2"/>
      <c r="AN83" s="2"/>
      <c r="AO83" s="2"/>
      <c r="AP83" s="32"/>
      <c r="AQ83" s="26"/>
    </row>
    <row r="84" spans="1:45">
      <c r="A84" s="341" t="s">
        <v>2665</v>
      </c>
      <c r="C84" s="96" t="s">
        <v>2664</v>
      </c>
      <c r="D84" s="347" t="s">
        <v>5370</v>
      </c>
      <c r="E84" s="26">
        <v>5</v>
      </c>
      <c r="F84" s="26">
        <v>5</v>
      </c>
      <c r="G84" s="2" t="s">
        <v>2818</v>
      </c>
      <c r="H84" s="343" t="s">
        <v>2702</v>
      </c>
      <c r="K84" s="5">
        <v>3</v>
      </c>
      <c r="N84" s="5">
        <v>7</v>
      </c>
      <c r="AA84" s="41" t="s">
        <v>4150</v>
      </c>
    </row>
    <row r="85" spans="1:45">
      <c r="A85" s="318" t="s">
        <v>1860</v>
      </c>
      <c r="B85" s="2">
        <v>97</v>
      </c>
      <c r="C85" s="100" t="s">
        <v>2664</v>
      </c>
      <c r="D85" s="347" t="s">
        <v>905</v>
      </c>
      <c r="E85" s="26">
        <v>8</v>
      </c>
      <c r="F85" s="26">
        <v>8</v>
      </c>
      <c r="G85" s="2" t="s">
        <v>2818</v>
      </c>
      <c r="H85" s="344" t="s">
        <v>2702</v>
      </c>
      <c r="K85" s="5">
        <v>2</v>
      </c>
      <c r="L85" s="5">
        <v>6</v>
      </c>
      <c r="AA85" s="41" t="s">
        <v>4150</v>
      </c>
      <c r="AB85" s="103" t="s">
        <v>625</v>
      </c>
      <c r="AS85" s="2"/>
    </row>
    <row r="86" spans="1:45">
      <c r="A86" s="318" t="s">
        <v>363</v>
      </c>
      <c r="B86" s="2">
        <v>283</v>
      </c>
      <c r="C86" s="100" t="s">
        <v>2664</v>
      </c>
      <c r="D86" s="347" t="s">
        <v>4303</v>
      </c>
      <c r="E86" s="26">
        <v>7</v>
      </c>
      <c r="F86" s="26">
        <v>7</v>
      </c>
      <c r="G86" s="2" t="s">
        <v>2818</v>
      </c>
      <c r="H86" s="344" t="s">
        <v>1993</v>
      </c>
      <c r="L86" s="5">
        <v>3</v>
      </c>
      <c r="N86" s="5">
        <v>4</v>
      </c>
      <c r="P86" s="5">
        <v>3</v>
      </c>
      <c r="AA86" s="41" t="s">
        <v>4149</v>
      </c>
      <c r="AB86" s="103" t="s">
        <v>625</v>
      </c>
    </row>
    <row r="87" spans="1:45">
      <c r="A87" s="318" t="s">
        <v>1860</v>
      </c>
      <c r="B87" s="2">
        <v>16</v>
      </c>
      <c r="C87" s="100" t="s">
        <v>2664</v>
      </c>
      <c r="D87" s="347" t="s">
        <v>4303</v>
      </c>
      <c r="E87" s="26">
        <v>10</v>
      </c>
      <c r="F87" s="26">
        <v>10</v>
      </c>
      <c r="G87" s="2" t="s">
        <v>2818</v>
      </c>
      <c r="H87" s="344" t="s">
        <v>18</v>
      </c>
      <c r="J87" s="2"/>
      <c r="K87" s="2"/>
      <c r="L87" s="2"/>
      <c r="M87" s="2">
        <v>4</v>
      </c>
      <c r="N87" s="5">
        <v>3</v>
      </c>
      <c r="P87" s="5">
        <v>5</v>
      </c>
      <c r="AA87" s="41" t="s">
        <v>4149</v>
      </c>
      <c r="AB87" s="103" t="s">
        <v>625</v>
      </c>
    </row>
    <row r="88" spans="1:45">
      <c r="A88" s="318" t="s">
        <v>836</v>
      </c>
      <c r="B88" s="2">
        <v>108</v>
      </c>
      <c r="C88" s="100" t="s">
        <v>2666</v>
      </c>
      <c r="D88" s="347" t="s">
        <v>3131</v>
      </c>
      <c r="E88" s="26">
        <v>10</v>
      </c>
      <c r="F88" s="26">
        <v>10</v>
      </c>
      <c r="G88" s="2" t="s">
        <v>2818</v>
      </c>
      <c r="H88" s="344" t="s">
        <v>1509</v>
      </c>
      <c r="L88" s="5">
        <v>5</v>
      </c>
      <c r="M88" s="5">
        <v>2</v>
      </c>
      <c r="P88" s="5">
        <v>3</v>
      </c>
      <c r="AA88" s="41" t="s">
        <v>4153</v>
      </c>
      <c r="AB88" s="26" t="s">
        <v>2455</v>
      </c>
    </row>
    <row r="89" spans="1:45">
      <c r="A89" s="383" t="s">
        <v>468</v>
      </c>
      <c r="B89" s="2">
        <v>116</v>
      </c>
      <c r="C89" s="100" t="s">
        <v>2666</v>
      </c>
      <c r="D89" s="347" t="s">
        <v>400</v>
      </c>
      <c r="E89" s="26">
        <v>11</v>
      </c>
      <c r="F89" s="26">
        <v>11</v>
      </c>
      <c r="G89" s="2" t="s">
        <v>2818</v>
      </c>
      <c r="H89" s="344" t="s">
        <v>18</v>
      </c>
      <c r="I89" s="5">
        <v>7</v>
      </c>
      <c r="J89" s="5">
        <v>1</v>
      </c>
      <c r="U89" s="5">
        <v>3</v>
      </c>
      <c r="AA89" s="102" t="s">
        <v>4155</v>
      </c>
      <c r="AB89" s="26" t="s">
        <v>2455</v>
      </c>
    </row>
    <row r="90" spans="1:45">
      <c r="A90" s="318" t="s">
        <v>836</v>
      </c>
      <c r="B90" s="2">
        <v>117</v>
      </c>
      <c r="C90" s="97" t="s">
        <v>578</v>
      </c>
      <c r="D90" s="347" t="s">
        <v>3143</v>
      </c>
      <c r="E90" s="26">
        <v>5</v>
      </c>
      <c r="F90" s="26">
        <v>5</v>
      </c>
      <c r="G90" s="2" t="s">
        <v>2818</v>
      </c>
      <c r="H90" s="344" t="s">
        <v>18</v>
      </c>
      <c r="M90" s="5">
        <v>5</v>
      </c>
      <c r="AA90" s="41" t="s">
        <v>4149</v>
      </c>
      <c r="AB90" s="103" t="s">
        <v>625</v>
      </c>
    </row>
    <row r="91" spans="1:45">
      <c r="A91" s="318" t="s">
        <v>1095</v>
      </c>
      <c r="B91" s="2">
        <v>220</v>
      </c>
      <c r="C91" s="96" t="s">
        <v>2666</v>
      </c>
      <c r="D91" s="347" t="s">
        <v>1724</v>
      </c>
      <c r="E91" s="26">
        <v>4</v>
      </c>
      <c r="F91" s="26">
        <v>4</v>
      </c>
      <c r="G91" s="2" t="s">
        <v>2818</v>
      </c>
      <c r="H91" s="343" t="s">
        <v>2340</v>
      </c>
      <c r="K91" s="5">
        <v>3</v>
      </c>
      <c r="N91" s="5">
        <v>3</v>
      </c>
      <c r="AA91" s="41" t="s">
        <v>4148</v>
      </c>
      <c r="AB91" s="26" t="s">
        <v>2455</v>
      </c>
      <c r="AQ91" s="99" t="s">
        <v>1095</v>
      </c>
    </row>
    <row r="92" spans="1:45">
      <c r="A92" s="318" t="s">
        <v>364</v>
      </c>
      <c r="B92" s="2">
        <v>210</v>
      </c>
      <c r="C92" s="100" t="s">
        <v>2666</v>
      </c>
      <c r="D92" s="347" t="s">
        <v>2318</v>
      </c>
      <c r="E92" s="26">
        <v>10</v>
      </c>
      <c r="F92" s="26">
        <v>10</v>
      </c>
      <c r="G92" s="2" t="s">
        <v>2818</v>
      </c>
      <c r="H92" s="344" t="s">
        <v>18</v>
      </c>
      <c r="M92" s="5">
        <v>9</v>
      </c>
      <c r="AA92" s="41" t="s">
        <v>4161</v>
      </c>
      <c r="AB92" s="26" t="s">
        <v>2455</v>
      </c>
      <c r="AL92" s="5">
        <v>1</v>
      </c>
    </row>
    <row r="93" spans="1:45">
      <c r="A93" s="318" t="s">
        <v>1747</v>
      </c>
      <c r="B93" s="2">
        <v>199</v>
      </c>
      <c r="C93" s="100" t="s">
        <v>2666</v>
      </c>
      <c r="D93" s="347" t="s">
        <v>3385</v>
      </c>
      <c r="E93" s="26">
        <v>5</v>
      </c>
      <c r="F93" s="26">
        <v>5</v>
      </c>
      <c r="G93" s="2" t="s">
        <v>2818</v>
      </c>
      <c r="H93" s="344" t="s">
        <v>1510</v>
      </c>
      <c r="K93" s="5">
        <v>5</v>
      </c>
      <c r="AA93" s="41" t="s">
        <v>4161</v>
      </c>
      <c r="AB93" s="26" t="s">
        <v>2455</v>
      </c>
      <c r="AS93" s="2"/>
    </row>
    <row r="94" spans="1:45">
      <c r="A94" s="318" t="s">
        <v>1860</v>
      </c>
      <c r="B94" s="2">
        <v>20</v>
      </c>
      <c r="C94" s="97" t="s">
        <v>578</v>
      </c>
      <c r="D94" s="347" t="s">
        <v>1031</v>
      </c>
      <c r="E94" s="26">
        <v>1</v>
      </c>
      <c r="F94" s="26">
        <v>1</v>
      </c>
      <c r="G94" s="2" t="s">
        <v>2818</v>
      </c>
      <c r="H94" s="344" t="s">
        <v>1993</v>
      </c>
      <c r="N94" s="5">
        <v>3</v>
      </c>
      <c r="AA94" s="41" t="s">
        <v>4149</v>
      </c>
      <c r="AB94" s="103" t="s">
        <v>625</v>
      </c>
      <c r="AR94" s="2"/>
    </row>
    <row r="95" spans="1:45">
      <c r="A95" s="318" t="s">
        <v>1860</v>
      </c>
      <c r="B95" s="2">
        <v>21</v>
      </c>
      <c r="C95" s="97" t="s">
        <v>578</v>
      </c>
      <c r="D95" s="347" t="s">
        <v>1032</v>
      </c>
      <c r="E95" s="26">
        <v>1</v>
      </c>
      <c r="F95" s="26">
        <v>1</v>
      </c>
      <c r="G95" s="2" t="s">
        <v>2818</v>
      </c>
      <c r="H95" s="344" t="s">
        <v>1993</v>
      </c>
      <c r="N95" s="5">
        <v>3</v>
      </c>
      <c r="AA95" s="41" t="s">
        <v>4149</v>
      </c>
      <c r="AB95" s="103" t="s">
        <v>625</v>
      </c>
    </row>
    <row r="96" spans="1:45">
      <c r="A96" s="318" t="s">
        <v>836</v>
      </c>
      <c r="B96" s="2">
        <v>170</v>
      </c>
      <c r="C96" s="96" t="s">
        <v>2666</v>
      </c>
      <c r="D96" s="347" t="s">
        <v>3120</v>
      </c>
      <c r="E96" s="26">
        <v>8</v>
      </c>
      <c r="F96" s="26">
        <v>8</v>
      </c>
      <c r="G96" s="2" t="s">
        <v>2818</v>
      </c>
      <c r="H96" s="344" t="s">
        <v>18</v>
      </c>
      <c r="J96" s="5">
        <v>3</v>
      </c>
      <c r="M96" s="5">
        <v>4</v>
      </c>
      <c r="T96" s="5">
        <v>1</v>
      </c>
      <c r="AA96" s="41" t="s">
        <v>4148</v>
      </c>
      <c r="AB96" s="26" t="s">
        <v>2455</v>
      </c>
      <c r="AQ96" s="99" t="s">
        <v>836</v>
      </c>
    </row>
    <row r="97" spans="1:45">
      <c r="A97" s="318" t="s">
        <v>1747</v>
      </c>
      <c r="B97" s="2">
        <v>208</v>
      </c>
      <c r="C97" s="100" t="s">
        <v>2666</v>
      </c>
      <c r="D97" s="347" t="s">
        <v>3386</v>
      </c>
      <c r="E97" s="26">
        <v>11</v>
      </c>
      <c r="F97" s="26">
        <v>11</v>
      </c>
      <c r="G97" s="2" t="s">
        <v>2818</v>
      </c>
      <c r="H97" s="344" t="s">
        <v>18</v>
      </c>
      <c r="I97" s="5">
        <v>3</v>
      </c>
      <c r="L97" s="5">
        <v>5</v>
      </c>
      <c r="M97" s="5">
        <v>1</v>
      </c>
      <c r="P97" s="5">
        <v>2</v>
      </c>
      <c r="AA97" s="41" t="s">
        <v>4153</v>
      </c>
      <c r="AB97" s="26" t="s">
        <v>2455</v>
      </c>
    </row>
    <row r="98" spans="1:45">
      <c r="A98" s="340" t="s">
        <v>2665</v>
      </c>
      <c r="B98" s="15"/>
      <c r="C98" s="100" t="s">
        <v>2666</v>
      </c>
      <c r="D98" s="347" t="s">
        <v>2317</v>
      </c>
      <c r="E98" s="420">
        <v>10</v>
      </c>
      <c r="F98" s="26">
        <v>9</v>
      </c>
      <c r="G98" s="2" t="s">
        <v>2818</v>
      </c>
      <c r="H98" s="343" t="s">
        <v>18</v>
      </c>
      <c r="I98" s="5">
        <v>1</v>
      </c>
      <c r="L98" s="5">
        <v>5</v>
      </c>
      <c r="M98" s="5">
        <v>1</v>
      </c>
      <c r="P98" s="5">
        <v>2</v>
      </c>
      <c r="AA98" s="41" t="s">
        <v>4153</v>
      </c>
      <c r="AB98" s="26" t="s">
        <v>2455</v>
      </c>
    </row>
    <row r="99" spans="1:45">
      <c r="A99" s="318" t="s">
        <v>364</v>
      </c>
      <c r="B99" s="2">
        <v>211</v>
      </c>
      <c r="C99" s="100" t="s">
        <v>2666</v>
      </c>
      <c r="D99" s="347" t="s">
        <v>755</v>
      </c>
      <c r="E99" s="26">
        <v>13</v>
      </c>
      <c r="F99" s="26">
        <v>13</v>
      </c>
      <c r="G99" s="2" t="s">
        <v>2818</v>
      </c>
      <c r="H99" s="344" t="s">
        <v>18</v>
      </c>
      <c r="L99" s="5">
        <v>3</v>
      </c>
      <c r="M99" s="5">
        <v>4</v>
      </c>
      <c r="P99" s="5">
        <v>4</v>
      </c>
      <c r="S99" s="5">
        <v>2</v>
      </c>
      <c r="AA99" s="41" t="s">
        <v>4153</v>
      </c>
      <c r="AB99" s="26" t="s">
        <v>2455</v>
      </c>
    </row>
    <row r="100" spans="1:45">
      <c r="A100" s="318" t="s">
        <v>364</v>
      </c>
      <c r="B100" s="2">
        <v>201</v>
      </c>
      <c r="C100" s="100" t="s">
        <v>2666</v>
      </c>
      <c r="D100" s="347" t="s">
        <v>613</v>
      </c>
      <c r="E100" s="26">
        <v>16</v>
      </c>
      <c r="F100" s="26">
        <v>16</v>
      </c>
      <c r="G100" s="2" t="s">
        <v>2818</v>
      </c>
      <c r="H100" s="344" t="s">
        <v>18</v>
      </c>
      <c r="J100" s="2"/>
      <c r="K100" s="2"/>
      <c r="L100" s="2"/>
      <c r="M100" s="5">
        <v>7</v>
      </c>
      <c r="N100" s="2"/>
      <c r="O100" s="2"/>
      <c r="P100" s="2"/>
      <c r="Q100" s="2"/>
      <c r="R100" s="2">
        <v>6</v>
      </c>
      <c r="S100" s="2"/>
      <c r="T100" s="2">
        <v>3</v>
      </c>
      <c r="U100" s="2"/>
      <c r="V100" s="2"/>
      <c r="W100" s="2"/>
      <c r="X100" s="2"/>
      <c r="Y100" s="2"/>
      <c r="Z100" s="2"/>
      <c r="AA100" s="41" t="s">
        <v>4126</v>
      </c>
      <c r="AB100" s="26" t="s">
        <v>2455</v>
      </c>
      <c r="AC100" s="2"/>
      <c r="AD100" s="2"/>
      <c r="AE100" s="2"/>
      <c r="AF100" s="2"/>
      <c r="AG100" s="2"/>
      <c r="AH100" s="2"/>
      <c r="AI100" s="2"/>
      <c r="AJ100" s="2"/>
      <c r="AK100" s="2"/>
      <c r="AL100" s="2"/>
      <c r="AM100" s="2"/>
      <c r="AN100" s="2"/>
      <c r="AO100" s="2"/>
      <c r="AP100" s="32"/>
      <c r="AQ100" s="26"/>
    </row>
    <row r="101" spans="1:45">
      <c r="A101" s="318" t="s">
        <v>1758</v>
      </c>
      <c r="B101" s="2">
        <v>104</v>
      </c>
      <c r="C101" s="96" t="s">
        <v>2666</v>
      </c>
      <c r="D101" s="347" t="s">
        <v>2749</v>
      </c>
      <c r="E101" s="26">
        <v>12</v>
      </c>
      <c r="F101" s="26">
        <v>12</v>
      </c>
      <c r="G101" s="2" t="s">
        <v>2818</v>
      </c>
      <c r="H101" s="343" t="s">
        <v>18</v>
      </c>
      <c r="I101" s="2"/>
      <c r="J101" s="2">
        <v>7</v>
      </c>
      <c r="K101" s="2"/>
      <c r="L101" s="2"/>
      <c r="M101" s="2"/>
      <c r="N101" s="2"/>
      <c r="O101" s="2"/>
      <c r="P101" s="2"/>
      <c r="Q101" s="2"/>
      <c r="R101" s="2"/>
      <c r="S101" s="2"/>
      <c r="T101" s="2">
        <v>5</v>
      </c>
      <c r="U101" s="2"/>
      <c r="V101" s="2"/>
      <c r="W101" s="2"/>
      <c r="X101" s="2"/>
      <c r="Y101" s="2"/>
      <c r="Z101" s="2"/>
      <c r="AA101" s="41" t="s">
        <v>4127</v>
      </c>
      <c r="AB101" s="26" t="s">
        <v>2455</v>
      </c>
      <c r="AC101" s="2"/>
      <c r="AD101" s="2"/>
      <c r="AE101" s="2"/>
      <c r="AF101" s="2"/>
      <c r="AG101" s="2"/>
      <c r="AH101" s="2"/>
      <c r="AI101" s="2"/>
      <c r="AJ101" s="2"/>
      <c r="AK101" s="2"/>
      <c r="AL101" s="2"/>
      <c r="AM101" s="2"/>
      <c r="AN101" s="2"/>
      <c r="AO101" s="2"/>
      <c r="AP101" s="32"/>
      <c r="AQ101" s="26"/>
    </row>
    <row r="102" spans="1:45">
      <c r="A102" s="383" t="s">
        <v>468</v>
      </c>
      <c r="B102" s="2">
        <v>117</v>
      </c>
      <c r="C102" s="100" t="s">
        <v>2666</v>
      </c>
      <c r="D102" s="347" t="s">
        <v>401</v>
      </c>
      <c r="E102" s="26">
        <v>16</v>
      </c>
      <c r="F102" s="26">
        <v>16</v>
      </c>
      <c r="G102" s="2" t="s">
        <v>2818</v>
      </c>
      <c r="H102" s="344" t="s">
        <v>18</v>
      </c>
      <c r="M102" s="5">
        <v>6</v>
      </c>
      <c r="R102" s="5">
        <v>6</v>
      </c>
      <c r="U102" s="5">
        <v>4</v>
      </c>
      <c r="AA102" s="102" t="s">
        <v>4155</v>
      </c>
      <c r="AB102" s="26" t="s">
        <v>2455</v>
      </c>
      <c r="AS102" s="2"/>
    </row>
    <row r="103" spans="1:45">
      <c r="A103" s="318" t="s">
        <v>364</v>
      </c>
      <c r="B103" s="2">
        <v>178</v>
      </c>
      <c r="C103" s="100" t="s">
        <v>2666</v>
      </c>
      <c r="D103" s="347" t="s">
        <v>1517</v>
      </c>
      <c r="E103" s="26">
        <v>10</v>
      </c>
      <c r="F103" s="26">
        <v>10</v>
      </c>
      <c r="G103" s="2" t="s">
        <v>2818</v>
      </c>
      <c r="H103" s="344" t="s">
        <v>18</v>
      </c>
      <c r="I103" s="2"/>
      <c r="J103" s="2"/>
      <c r="K103" s="2"/>
      <c r="L103" s="2"/>
      <c r="M103" s="5">
        <v>7</v>
      </c>
      <c r="N103" s="2"/>
      <c r="O103" s="2">
        <v>3</v>
      </c>
      <c r="P103" s="2"/>
      <c r="Q103" s="2"/>
      <c r="R103" s="2"/>
      <c r="S103" s="2"/>
      <c r="T103" s="2"/>
      <c r="U103" s="2"/>
      <c r="V103" s="2"/>
      <c r="W103" s="2"/>
      <c r="X103" s="2"/>
      <c r="Y103" s="2"/>
      <c r="Z103" s="2"/>
      <c r="AA103" s="41" t="s">
        <v>4092</v>
      </c>
      <c r="AB103" s="26" t="s">
        <v>2455</v>
      </c>
      <c r="AC103" s="2"/>
      <c r="AD103" s="2"/>
      <c r="AE103" s="2"/>
      <c r="AF103" s="2"/>
      <c r="AG103" s="2"/>
      <c r="AH103" s="2"/>
      <c r="AI103" s="2"/>
      <c r="AJ103" s="2"/>
      <c r="AK103" s="2"/>
      <c r="AL103" s="2"/>
      <c r="AM103" s="2"/>
      <c r="AN103" s="2"/>
      <c r="AO103" s="2"/>
      <c r="AP103" s="32"/>
      <c r="AQ103" s="26"/>
      <c r="AR103" s="2"/>
    </row>
    <row r="104" spans="1:45">
      <c r="A104" s="318" t="s">
        <v>364</v>
      </c>
      <c r="B104" s="2">
        <v>198</v>
      </c>
      <c r="C104" s="100" t="s">
        <v>2666</v>
      </c>
      <c r="D104" s="347" t="s">
        <v>617</v>
      </c>
      <c r="E104" s="26">
        <v>17</v>
      </c>
      <c r="F104" s="26">
        <v>17</v>
      </c>
      <c r="G104" s="2" t="s">
        <v>2818</v>
      </c>
      <c r="H104" s="344" t="s">
        <v>18</v>
      </c>
      <c r="I104" s="2"/>
      <c r="J104" s="2">
        <v>7</v>
      </c>
      <c r="K104" s="2"/>
      <c r="L104" s="2"/>
      <c r="M104" s="5">
        <v>3</v>
      </c>
      <c r="N104" s="2"/>
      <c r="O104" s="2"/>
      <c r="P104" s="2"/>
      <c r="Q104" s="2"/>
      <c r="R104" s="2"/>
      <c r="S104" s="2"/>
      <c r="T104" s="2">
        <v>7</v>
      </c>
      <c r="U104" s="2"/>
      <c r="V104" s="2"/>
      <c r="W104" s="2"/>
      <c r="X104" s="2"/>
      <c r="Y104" s="2"/>
      <c r="Z104" s="2"/>
      <c r="AA104" s="41" t="s">
        <v>4126</v>
      </c>
      <c r="AB104" s="26" t="s">
        <v>2455</v>
      </c>
      <c r="AC104" s="2"/>
      <c r="AD104" s="2"/>
      <c r="AE104" s="2"/>
      <c r="AF104" s="2"/>
      <c r="AG104" s="2"/>
      <c r="AH104" s="2"/>
      <c r="AI104" s="2"/>
      <c r="AJ104" s="2"/>
      <c r="AK104" s="2"/>
      <c r="AL104" s="2"/>
      <c r="AM104" s="2"/>
      <c r="AN104" s="2"/>
      <c r="AO104" s="2"/>
      <c r="AP104" s="32"/>
      <c r="AQ104" s="26"/>
    </row>
    <row r="105" spans="1:45">
      <c r="A105" s="318" t="s">
        <v>1917</v>
      </c>
      <c r="B105" s="2">
        <v>214</v>
      </c>
      <c r="C105" s="100" t="s">
        <v>2666</v>
      </c>
      <c r="D105" s="347" t="s">
        <v>922</v>
      </c>
      <c r="E105" s="26">
        <v>11</v>
      </c>
      <c r="F105" s="26">
        <v>11</v>
      </c>
      <c r="G105" s="2" t="s">
        <v>2818</v>
      </c>
      <c r="H105" s="344" t="s">
        <v>18</v>
      </c>
      <c r="K105" s="5">
        <v>3</v>
      </c>
      <c r="M105" s="5">
        <v>4</v>
      </c>
      <c r="O105" s="5">
        <v>2</v>
      </c>
      <c r="T105" s="5">
        <v>2</v>
      </c>
      <c r="AA105" s="41" t="s">
        <v>4639</v>
      </c>
      <c r="AB105" s="26" t="s">
        <v>2455</v>
      </c>
    </row>
    <row r="106" spans="1:45">
      <c r="A106" s="383" t="s">
        <v>468</v>
      </c>
      <c r="B106" s="2">
        <v>96</v>
      </c>
      <c r="C106" s="100" t="s">
        <v>2666</v>
      </c>
      <c r="D106" s="347" t="s">
        <v>402</v>
      </c>
      <c r="E106" s="26">
        <v>9</v>
      </c>
      <c r="F106" s="26">
        <v>9</v>
      </c>
      <c r="G106" s="2" t="s">
        <v>2818</v>
      </c>
      <c r="H106" s="344" t="s">
        <v>18</v>
      </c>
      <c r="I106" s="5">
        <v>7</v>
      </c>
      <c r="J106" s="2"/>
      <c r="K106" s="2"/>
      <c r="L106" s="2"/>
      <c r="M106" s="2"/>
      <c r="N106" s="2"/>
      <c r="O106" s="2"/>
      <c r="P106" s="2"/>
      <c r="Q106" s="2"/>
      <c r="R106" s="2"/>
      <c r="S106" s="2"/>
      <c r="T106" s="2"/>
      <c r="U106" s="2"/>
      <c r="V106" s="2"/>
      <c r="W106" s="2">
        <v>2</v>
      </c>
      <c r="X106" s="2"/>
      <c r="Y106" s="2"/>
      <c r="Z106" s="2"/>
      <c r="AA106" s="102" t="s">
        <v>4164</v>
      </c>
      <c r="AB106" s="26" t="s">
        <v>2455</v>
      </c>
      <c r="AC106" s="2"/>
      <c r="AD106" s="2"/>
      <c r="AE106" s="2"/>
      <c r="AF106" s="2"/>
      <c r="AG106" s="2"/>
      <c r="AH106" s="2"/>
      <c r="AI106" s="2"/>
      <c r="AJ106" s="2"/>
      <c r="AK106" s="2"/>
      <c r="AL106" s="2"/>
      <c r="AM106" s="2"/>
      <c r="AN106" s="2"/>
      <c r="AO106" s="2"/>
      <c r="AP106" s="32"/>
      <c r="AQ106" s="26"/>
    </row>
    <row r="107" spans="1:45">
      <c r="A107" s="318" t="s">
        <v>836</v>
      </c>
      <c r="B107" s="2">
        <v>210</v>
      </c>
      <c r="C107" s="96" t="s">
        <v>2666</v>
      </c>
      <c r="D107" s="347" t="s">
        <v>3114</v>
      </c>
      <c r="E107" s="26">
        <v>3</v>
      </c>
      <c r="F107" s="26">
        <v>3</v>
      </c>
      <c r="G107" s="2" t="s">
        <v>2818</v>
      </c>
      <c r="H107" s="343" t="s">
        <v>42</v>
      </c>
      <c r="K107" s="5">
        <v>3</v>
      </c>
      <c r="AA107" s="41" t="s">
        <v>4148</v>
      </c>
      <c r="AB107" s="26" t="s">
        <v>2455</v>
      </c>
      <c r="AQ107" s="99" t="s">
        <v>836</v>
      </c>
    </row>
    <row r="108" spans="1:45">
      <c r="A108" s="318" t="s">
        <v>364</v>
      </c>
      <c r="B108" s="2">
        <v>142</v>
      </c>
      <c r="C108" s="100" t="s">
        <v>2666</v>
      </c>
      <c r="D108" s="347" t="s">
        <v>752</v>
      </c>
      <c r="E108" s="26">
        <v>12</v>
      </c>
      <c r="F108" s="26">
        <v>12</v>
      </c>
      <c r="G108" s="2" t="s">
        <v>2818</v>
      </c>
      <c r="H108" s="344" t="s">
        <v>18</v>
      </c>
      <c r="I108" s="5">
        <v>7</v>
      </c>
      <c r="K108" s="5">
        <v>2</v>
      </c>
      <c r="W108" s="5">
        <v>3</v>
      </c>
      <c r="AA108" s="102" t="s">
        <v>4164</v>
      </c>
      <c r="AB108" s="26" t="s">
        <v>2455</v>
      </c>
    </row>
    <row r="109" spans="1:45">
      <c r="A109" s="318" t="s">
        <v>1747</v>
      </c>
      <c r="B109" s="2">
        <v>209</v>
      </c>
      <c r="C109" s="100" t="s">
        <v>2666</v>
      </c>
      <c r="D109" s="347" t="s">
        <v>3387</v>
      </c>
      <c r="E109" s="26">
        <v>8</v>
      </c>
      <c r="F109" s="26">
        <v>8</v>
      </c>
      <c r="G109" s="2" t="s">
        <v>2818</v>
      </c>
      <c r="H109" s="344" t="s">
        <v>39</v>
      </c>
      <c r="K109" s="5">
        <v>5</v>
      </c>
      <c r="L109" s="2">
        <v>3</v>
      </c>
      <c r="AA109" s="41" t="s">
        <v>4162</v>
      </c>
      <c r="AB109" s="26" t="s">
        <v>2455</v>
      </c>
      <c r="AR109" s="2"/>
    </row>
    <row r="110" spans="1:45">
      <c r="A110" s="340" t="s">
        <v>2665</v>
      </c>
      <c r="B110" s="15"/>
      <c r="C110" s="97" t="s">
        <v>578</v>
      </c>
      <c r="D110" s="347" t="s">
        <v>3198</v>
      </c>
      <c r="E110" s="26">
        <v>1</v>
      </c>
      <c r="F110" s="26">
        <v>1</v>
      </c>
      <c r="G110" s="2" t="s">
        <v>2818</v>
      </c>
      <c r="H110" s="343" t="s">
        <v>39</v>
      </c>
      <c r="L110" s="5">
        <v>1</v>
      </c>
      <c r="AA110" s="41" t="s">
        <v>4153</v>
      </c>
      <c r="AB110" s="26" t="s">
        <v>2455</v>
      </c>
    </row>
    <row r="111" spans="1:45">
      <c r="A111" s="318" t="s">
        <v>836</v>
      </c>
      <c r="B111" s="2">
        <v>118</v>
      </c>
      <c r="C111" s="97" t="s">
        <v>578</v>
      </c>
      <c r="D111" s="347" t="s">
        <v>1007</v>
      </c>
      <c r="E111" s="26">
        <v>8</v>
      </c>
      <c r="F111" s="26">
        <v>8</v>
      </c>
      <c r="G111" s="2" t="s">
        <v>2818</v>
      </c>
      <c r="H111" s="344" t="s">
        <v>18</v>
      </c>
      <c r="J111" s="5">
        <v>7</v>
      </c>
      <c r="AA111" s="41" t="s">
        <v>4149</v>
      </c>
      <c r="AB111" s="103" t="s">
        <v>625</v>
      </c>
      <c r="AD111" s="5">
        <v>1</v>
      </c>
    </row>
    <row r="112" spans="1:45">
      <c r="A112" s="318" t="s">
        <v>1917</v>
      </c>
      <c r="B112" s="2">
        <v>215</v>
      </c>
      <c r="C112" s="100" t="s">
        <v>2666</v>
      </c>
      <c r="D112" s="347" t="s">
        <v>689</v>
      </c>
      <c r="E112" s="26">
        <v>6</v>
      </c>
      <c r="F112" s="26">
        <v>6</v>
      </c>
      <c r="G112" s="2" t="s">
        <v>2818</v>
      </c>
      <c r="H112" s="344" t="s">
        <v>39</v>
      </c>
      <c r="L112" s="5">
        <v>6</v>
      </c>
      <c r="AA112" s="41" t="s">
        <v>4320</v>
      </c>
      <c r="AB112" s="26" t="s">
        <v>2455</v>
      </c>
    </row>
    <row r="113" spans="1:45">
      <c r="A113" s="318" t="s">
        <v>363</v>
      </c>
      <c r="B113" s="2">
        <v>266</v>
      </c>
      <c r="C113" s="100" t="s">
        <v>2666</v>
      </c>
      <c r="D113" s="347" t="s">
        <v>2788</v>
      </c>
      <c r="E113" s="26">
        <v>10</v>
      </c>
      <c r="F113" s="26">
        <v>10</v>
      </c>
      <c r="G113" s="2" t="s">
        <v>2818</v>
      </c>
      <c r="H113" s="344" t="s">
        <v>39</v>
      </c>
      <c r="I113" s="2"/>
      <c r="J113" s="2"/>
      <c r="K113" s="5">
        <v>4</v>
      </c>
      <c r="L113" s="2">
        <v>6</v>
      </c>
      <c r="M113" s="2"/>
      <c r="N113" s="2"/>
      <c r="O113" s="2"/>
      <c r="P113" s="2"/>
      <c r="Q113" s="2"/>
      <c r="R113" s="2"/>
      <c r="S113" s="2"/>
      <c r="T113" s="2"/>
      <c r="U113" s="2"/>
      <c r="V113" s="2"/>
      <c r="W113" s="2"/>
      <c r="X113" s="2"/>
      <c r="Y113" s="2"/>
      <c r="Z113" s="2"/>
      <c r="AA113" s="41" t="s">
        <v>4127</v>
      </c>
      <c r="AB113" s="26" t="s">
        <v>2455</v>
      </c>
      <c r="AC113" s="2"/>
      <c r="AD113" s="2"/>
      <c r="AE113" s="2"/>
      <c r="AF113" s="2"/>
      <c r="AG113" s="2"/>
      <c r="AH113" s="2"/>
      <c r="AI113" s="2"/>
      <c r="AJ113" s="2"/>
      <c r="AK113" s="2"/>
      <c r="AL113" s="2"/>
      <c r="AM113" s="2"/>
      <c r="AN113" s="2"/>
      <c r="AO113" s="2"/>
      <c r="AP113" s="32"/>
      <c r="AQ113" s="26"/>
    </row>
    <row r="114" spans="1:45">
      <c r="A114" s="341" t="s">
        <v>2665</v>
      </c>
      <c r="C114" s="96" t="s">
        <v>2664</v>
      </c>
      <c r="D114" s="347" t="s">
        <v>5371</v>
      </c>
      <c r="E114" s="26">
        <v>5</v>
      </c>
      <c r="F114" s="26">
        <v>5</v>
      </c>
      <c r="G114" s="2" t="s">
        <v>2818</v>
      </c>
      <c r="H114" s="343" t="s">
        <v>870</v>
      </c>
      <c r="M114" s="5">
        <v>3</v>
      </c>
      <c r="N114" s="5">
        <v>6</v>
      </c>
      <c r="AA114" s="41" t="s">
        <v>4150</v>
      </c>
    </row>
    <row r="115" spans="1:45">
      <c r="A115" s="318" t="s">
        <v>1747</v>
      </c>
      <c r="B115" s="2">
        <v>210</v>
      </c>
      <c r="C115" s="100" t="s">
        <v>2666</v>
      </c>
      <c r="D115" s="347" t="s">
        <v>3388</v>
      </c>
      <c r="E115" s="26">
        <v>7</v>
      </c>
      <c r="F115" s="26">
        <v>7</v>
      </c>
      <c r="G115" s="2" t="s">
        <v>2818</v>
      </c>
      <c r="H115" s="344" t="s">
        <v>2968</v>
      </c>
      <c r="M115" s="5">
        <v>7</v>
      </c>
      <c r="AA115" s="41" t="s">
        <v>4319</v>
      </c>
      <c r="AB115" s="26" t="s">
        <v>2455</v>
      </c>
      <c r="AR115" s="2"/>
    </row>
    <row r="116" spans="1:45">
      <c r="A116" s="383" t="s">
        <v>468</v>
      </c>
      <c r="B116" s="2">
        <v>97</v>
      </c>
      <c r="C116" s="100" t="s">
        <v>2666</v>
      </c>
      <c r="D116" s="347" t="s">
        <v>403</v>
      </c>
      <c r="E116" s="26">
        <v>13</v>
      </c>
      <c r="F116" s="26">
        <v>13</v>
      </c>
      <c r="G116" s="2" t="s">
        <v>2818</v>
      </c>
      <c r="H116" s="344" t="s">
        <v>40</v>
      </c>
      <c r="I116" s="5">
        <v>7</v>
      </c>
      <c r="J116" s="5">
        <v>1</v>
      </c>
      <c r="W116" s="5">
        <v>4</v>
      </c>
      <c r="X116" s="5">
        <v>1</v>
      </c>
      <c r="AA116" s="102" t="s">
        <v>4165</v>
      </c>
      <c r="AB116" s="26" t="s">
        <v>2455</v>
      </c>
    </row>
    <row r="117" spans="1:45">
      <c r="A117" s="318" t="s">
        <v>1917</v>
      </c>
      <c r="B117" s="2">
        <v>148</v>
      </c>
      <c r="C117" s="96" t="s">
        <v>2664</v>
      </c>
      <c r="D117" s="347" t="s">
        <v>2553</v>
      </c>
      <c r="E117" s="26">
        <v>8</v>
      </c>
      <c r="F117" s="26">
        <v>8</v>
      </c>
      <c r="G117" s="2" t="s">
        <v>2818</v>
      </c>
      <c r="H117" s="344" t="s">
        <v>18</v>
      </c>
      <c r="M117" s="5">
        <v>3</v>
      </c>
      <c r="N117" s="5">
        <v>6</v>
      </c>
      <c r="R117" s="5">
        <v>3</v>
      </c>
      <c r="AA117" s="347" t="s">
        <v>3382</v>
      </c>
      <c r="AB117" s="103" t="s">
        <v>625</v>
      </c>
    </row>
    <row r="118" spans="1:45">
      <c r="A118" s="318" t="s">
        <v>1917</v>
      </c>
      <c r="B118" s="2">
        <v>149</v>
      </c>
      <c r="C118" s="100" t="s">
        <v>2664</v>
      </c>
      <c r="D118" s="347" t="s">
        <v>838</v>
      </c>
      <c r="E118" s="26">
        <v>5</v>
      </c>
      <c r="F118" s="26">
        <v>5</v>
      </c>
      <c r="G118" s="2" t="s">
        <v>2818</v>
      </c>
      <c r="H118" s="344" t="s">
        <v>18</v>
      </c>
      <c r="M118" s="5">
        <v>3</v>
      </c>
      <c r="N118" s="5">
        <v>6</v>
      </c>
      <c r="AA118" s="347" t="s">
        <v>3382</v>
      </c>
      <c r="AB118" s="103" t="s">
        <v>625</v>
      </c>
    </row>
    <row r="119" spans="1:45">
      <c r="A119" s="318" t="s">
        <v>1917</v>
      </c>
      <c r="B119" s="2">
        <v>150</v>
      </c>
      <c r="C119" s="100" t="s">
        <v>2664</v>
      </c>
      <c r="D119" s="347" t="s">
        <v>1081</v>
      </c>
      <c r="E119" s="26">
        <v>8</v>
      </c>
      <c r="F119" s="26">
        <v>8</v>
      </c>
      <c r="G119" s="2" t="s">
        <v>2818</v>
      </c>
      <c r="H119" s="344" t="s">
        <v>18</v>
      </c>
      <c r="M119" s="5">
        <v>4</v>
      </c>
      <c r="N119" s="5">
        <v>6</v>
      </c>
      <c r="R119" s="5">
        <v>2</v>
      </c>
      <c r="AA119" s="347" t="s">
        <v>3382</v>
      </c>
      <c r="AB119" s="103" t="s">
        <v>625</v>
      </c>
    </row>
    <row r="120" spans="1:45">
      <c r="A120" s="318" t="s">
        <v>1917</v>
      </c>
      <c r="B120" s="2">
        <v>152</v>
      </c>
      <c r="C120" s="100" t="s">
        <v>2664</v>
      </c>
      <c r="D120" s="347" t="s">
        <v>1075</v>
      </c>
      <c r="E120" s="26">
        <v>6</v>
      </c>
      <c r="F120" s="26">
        <v>6</v>
      </c>
      <c r="G120" s="2" t="s">
        <v>2818</v>
      </c>
      <c r="H120" s="344" t="s">
        <v>18</v>
      </c>
      <c r="K120" s="5">
        <v>2</v>
      </c>
      <c r="N120" s="5">
        <v>6</v>
      </c>
      <c r="O120" s="5">
        <v>2</v>
      </c>
      <c r="AA120" s="347" t="s">
        <v>3382</v>
      </c>
      <c r="AB120" s="103" t="s">
        <v>625</v>
      </c>
      <c r="AR120" s="2"/>
    </row>
    <row r="121" spans="1:45">
      <c r="A121" s="318" t="s">
        <v>1917</v>
      </c>
      <c r="B121" s="2">
        <v>150</v>
      </c>
      <c r="C121" s="100" t="s">
        <v>2664</v>
      </c>
      <c r="D121" s="347" t="s">
        <v>1584</v>
      </c>
      <c r="E121" s="26">
        <v>4</v>
      </c>
      <c r="F121" s="26">
        <v>4</v>
      </c>
      <c r="G121" s="2" t="s">
        <v>2818</v>
      </c>
      <c r="H121" s="344" t="s">
        <v>18</v>
      </c>
      <c r="M121" s="5">
        <v>2</v>
      </c>
      <c r="N121" s="5">
        <v>6</v>
      </c>
      <c r="AA121" s="347" t="s">
        <v>3382</v>
      </c>
      <c r="AB121" s="103" t="s">
        <v>625</v>
      </c>
    </row>
    <row r="122" spans="1:45">
      <c r="A122" s="318" t="s">
        <v>1917</v>
      </c>
      <c r="B122" s="2">
        <v>151</v>
      </c>
      <c r="C122" s="100" t="s">
        <v>2664</v>
      </c>
      <c r="D122" s="347" t="s">
        <v>1580</v>
      </c>
      <c r="E122" s="26">
        <v>3</v>
      </c>
      <c r="F122" s="26">
        <v>3</v>
      </c>
      <c r="G122" s="2" t="s">
        <v>2818</v>
      </c>
      <c r="H122" s="344" t="s">
        <v>18</v>
      </c>
      <c r="I122" s="2"/>
      <c r="J122" s="2">
        <v>1</v>
      </c>
      <c r="K122" s="2"/>
      <c r="L122" s="2"/>
      <c r="M122" s="2"/>
      <c r="N122" s="5">
        <v>6</v>
      </c>
      <c r="AA122" s="347" t="s">
        <v>3382</v>
      </c>
      <c r="AB122" s="103" t="s">
        <v>625</v>
      </c>
    </row>
    <row r="123" spans="1:45">
      <c r="A123" s="318" t="s">
        <v>1917</v>
      </c>
      <c r="B123" s="2">
        <v>151</v>
      </c>
      <c r="C123" s="100" t="s">
        <v>2664</v>
      </c>
      <c r="D123" s="347" t="s">
        <v>1585</v>
      </c>
      <c r="E123" s="26">
        <v>4</v>
      </c>
      <c r="F123" s="26">
        <v>4</v>
      </c>
      <c r="G123" s="2" t="s">
        <v>2818</v>
      </c>
      <c r="H123" s="344" t="s">
        <v>18</v>
      </c>
      <c r="K123" s="5">
        <v>2</v>
      </c>
      <c r="N123" s="5">
        <v>6</v>
      </c>
      <c r="AA123" s="347" t="s">
        <v>3382</v>
      </c>
      <c r="AB123" s="103" t="s">
        <v>625</v>
      </c>
      <c r="AR123" s="2"/>
    </row>
    <row r="124" spans="1:45">
      <c r="A124" s="318" t="s">
        <v>1917</v>
      </c>
      <c r="B124" s="2">
        <v>152</v>
      </c>
      <c r="C124" s="100" t="s">
        <v>2664</v>
      </c>
      <c r="D124" s="347" t="s">
        <v>1577</v>
      </c>
      <c r="E124" s="26">
        <v>2</v>
      </c>
      <c r="F124" s="26">
        <v>2</v>
      </c>
      <c r="G124" s="2" t="s">
        <v>2818</v>
      </c>
      <c r="H124" s="344" t="s">
        <v>18</v>
      </c>
      <c r="N124" s="5">
        <v>6</v>
      </c>
      <c r="AA124" s="347" t="s">
        <v>3382</v>
      </c>
      <c r="AB124" s="103" t="s">
        <v>625</v>
      </c>
    </row>
    <row r="125" spans="1:45">
      <c r="A125" s="318" t="s">
        <v>1917</v>
      </c>
      <c r="B125" s="2">
        <v>153</v>
      </c>
      <c r="C125" s="100" t="s">
        <v>2664</v>
      </c>
      <c r="D125" s="347" t="s">
        <v>1080</v>
      </c>
      <c r="E125" s="26">
        <v>7</v>
      </c>
      <c r="F125" s="26">
        <v>7</v>
      </c>
      <c r="G125" s="2" t="s">
        <v>2818</v>
      </c>
      <c r="H125" s="344" t="s">
        <v>18</v>
      </c>
      <c r="L125" s="5">
        <v>3</v>
      </c>
      <c r="M125" s="5">
        <v>1</v>
      </c>
      <c r="N125" s="5">
        <v>6</v>
      </c>
      <c r="P125" s="5">
        <v>1</v>
      </c>
      <c r="AA125" s="347" t="s">
        <v>3382</v>
      </c>
      <c r="AB125" s="103" t="s">
        <v>625</v>
      </c>
    </row>
    <row r="126" spans="1:45">
      <c r="A126" s="318" t="s">
        <v>1917</v>
      </c>
      <c r="B126" s="2">
        <v>153</v>
      </c>
      <c r="C126" s="100" t="s">
        <v>2664</v>
      </c>
      <c r="D126" s="347" t="s">
        <v>1571</v>
      </c>
      <c r="E126" s="26">
        <v>1</v>
      </c>
      <c r="F126" s="26">
        <v>1</v>
      </c>
      <c r="G126" s="2" t="s">
        <v>2818</v>
      </c>
      <c r="H126" s="344" t="s">
        <v>18</v>
      </c>
      <c r="N126" s="5">
        <v>4</v>
      </c>
      <c r="AA126" s="347" t="s">
        <v>3382</v>
      </c>
      <c r="AB126" s="103" t="s">
        <v>625</v>
      </c>
    </row>
    <row r="127" spans="1:45">
      <c r="A127" s="318" t="s">
        <v>1917</v>
      </c>
      <c r="B127" s="2">
        <v>154</v>
      </c>
      <c r="C127" s="100" t="s">
        <v>2664</v>
      </c>
      <c r="D127" s="347" t="s">
        <v>1578</v>
      </c>
      <c r="E127" s="26">
        <v>2</v>
      </c>
      <c r="F127" s="26">
        <v>2</v>
      </c>
      <c r="G127" s="2" t="s">
        <v>2818</v>
      </c>
      <c r="H127" s="344" t="s">
        <v>18</v>
      </c>
      <c r="N127" s="5">
        <v>6</v>
      </c>
      <c r="AA127" s="347" t="s">
        <v>3382</v>
      </c>
      <c r="AB127" s="103" t="s">
        <v>625</v>
      </c>
      <c r="AS127" s="2"/>
    </row>
    <row r="128" spans="1:45">
      <c r="A128" s="318" t="s">
        <v>363</v>
      </c>
      <c r="B128" s="2">
        <v>281</v>
      </c>
      <c r="C128" s="100" t="s">
        <v>2664</v>
      </c>
      <c r="D128" s="347" t="s">
        <v>5140</v>
      </c>
      <c r="E128" s="26">
        <v>2</v>
      </c>
      <c r="F128" s="26">
        <v>2</v>
      </c>
      <c r="G128" s="2" t="s">
        <v>2818</v>
      </c>
      <c r="H128" s="344" t="s">
        <v>18</v>
      </c>
      <c r="I128" s="2"/>
      <c r="J128" s="2"/>
      <c r="K128" s="2"/>
      <c r="L128" s="2"/>
      <c r="M128" s="2"/>
      <c r="N128" s="2">
        <v>6</v>
      </c>
      <c r="O128" s="2"/>
      <c r="P128" s="2"/>
      <c r="Q128" s="2"/>
      <c r="R128" s="2"/>
      <c r="S128" s="2"/>
      <c r="T128" s="2"/>
      <c r="U128" s="2"/>
      <c r="V128" s="2"/>
      <c r="W128" s="2"/>
      <c r="X128" s="2"/>
      <c r="Y128" s="2"/>
      <c r="Z128" s="2"/>
      <c r="AA128" s="347" t="s">
        <v>3382</v>
      </c>
      <c r="AB128" s="103" t="s">
        <v>625</v>
      </c>
      <c r="AC128" s="2"/>
      <c r="AD128" s="2"/>
      <c r="AE128" s="2"/>
      <c r="AF128" s="2"/>
      <c r="AG128" s="2"/>
      <c r="AH128" s="2"/>
      <c r="AI128" s="2"/>
      <c r="AJ128" s="2"/>
      <c r="AK128" s="2"/>
      <c r="AL128" s="2"/>
      <c r="AM128" s="2"/>
      <c r="AN128" s="2"/>
      <c r="AO128" s="2"/>
      <c r="AP128" s="32"/>
      <c r="AQ128" s="26"/>
      <c r="AS128" s="2"/>
    </row>
    <row r="129" spans="1:45">
      <c r="A129" s="318" t="s">
        <v>1917</v>
      </c>
      <c r="B129" s="2">
        <v>97</v>
      </c>
      <c r="C129" s="96" t="s">
        <v>2664</v>
      </c>
      <c r="D129" s="347" t="s">
        <v>1082</v>
      </c>
      <c r="E129" s="26">
        <v>8</v>
      </c>
      <c r="F129" s="26">
        <v>8</v>
      </c>
      <c r="G129" s="2" t="s">
        <v>2818</v>
      </c>
      <c r="H129" s="344" t="s">
        <v>1524</v>
      </c>
      <c r="I129" s="2"/>
      <c r="J129" s="2"/>
      <c r="K129" s="2"/>
      <c r="L129" s="2"/>
      <c r="M129" s="2"/>
      <c r="N129" s="2">
        <v>6</v>
      </c>
      <c r="O129" s="2"/>
      <c r="P129" s="2"/>
      <c r="Q129" s="2"/>
      <c r="R129" s="2"/>
      <c r="S129" s="2"/>
      <c r="T129" s="2"/>
      <c r="U129" s="2"/>
      <c r="V129" s="2"/>
      <c r="W129" s="2"/>
      <c r="X129" s="2"/>
      <c r="Y129" s="2"/>
      <c r="Z129" s="2"/>
      <c r="AA129" s="347" t="s">
        <v>3382</v>
      </c>
      <c r="AB129" s="103" t="s">
        <v>625</v>
      </c>
      <c r="AC129" s="2"/>
      <c r="AD129" s="2"/>
      <c r="AE129" s="2"/>
      <c r="AF129" s="2"/>
      <c r="AG129" s="2"/>
      <c r="AH129" s="2"/>
      <c r="AI129" s="2"/>
      <c r="AJ129" s="2"/>
      <c r="AK129" s="2"/>
      <c r="AL129" s="2"/>
      <c r="AM129" s="2"/>
      <c r="AN129" s="2"/>
      <c r="AO129" s="2"/>
      <c r="AP129" s="32"/>
      <c r="AQ129" s="26"/>
      <c r="AS129" s="2"/>
    </row>
    <row r="130" spans="1:45">
      <c r="A130" s="318" t="s">
        <v>363</v>
      </c>
      <c r="B130" s="2">
        <v>282</v>
      </c>
      <c r="C130" s="100" t="s">
        <v>2664</v>
      </c>
      <c r="D130" s="347" t="s">
        <v>1654</v>
      </c>
      <c r="E130" s="26">
        <v>5</v>
      </c>
      <c r="F130" s="26">
        <v>5</v>
      </c>
      <c r="G130" s="2" t="s">
        <v>2818</v>
      </c>
      <c r="H130" s="344" t="s">
        <v>18</v>
      </c>
      <c r="M130" s="5">
        <v>2</v>
      </c>
      <c r="N130" s="5">
        <v>6</v>
      </c>
      <c r="T130" s="5">
        <v>1</v>
      </c>
      <c r="AA130" s="347" t="s">
        <v>3382</v>
      </c>
      <c r="AB130" s="103" t="s">
        <v>625</v>
      </c>
    </row>
    <row r="131" spans="1:45">
      <c r="A131" s="318" t="s">
        <v>365</v>
      </c>
      <c r="B131" s="2">
        <v>176</v>
      </c>
      <c r="C131" s="96" t="s">
        <v>2664</v>
      </c>
      <c r="D131" s="347" t="s">
        <v>5002</v>
      </c>
      <c r="E131" s="26">
        <v>3</v>
      </c>
      <c r="F131" s="26">
        <v>3</v>
      </c>
      <c r="G131" s="2" t="s">
        <v>2818</v>
      </c>
      <c r="H131" s="344" t="s">
        <v>18</v>
      </c>
      <c r="N131" s="5">
        <v>10</v>
      </c>
      <c r="AA131" s="41" t="s">
        <v>4638</v>
      </c>
      <c r="AB131" s="103" t="s">
        <v>625</v>
      </c>
      <c r="AS131" s="2"/>
    </row>
    <row r="132" spans="1:45">
      <c r="A132" s="340" t="s">
        <v>2665</v>
      </c>
      <c r="C132" s="96" t="s">
        <v>2664</v>
      </c>
      <c r="D132" s="347" t="s">
        <v>5237</v>
      </c>
      <c r="E132" s="26">
        <v>4</v>
      </c>
      <c r="F132" s="26">
        <v>4</v>
      </c>
      <c r="G132" s="2" t="s">
        <v>2818</v>
      </c>
      <c r="H132" s="343" t="s">
        <v>18</v>
      </c>
      <c r="I132" s="2"/>
      <c r="J132" s="2"/>
      <c r="K132" s="2"/>
      <c r="L132" s="2"/>
      <c r="M132" s="5">
        <v>2</v>
      </c>
      <c r="N132" s="5">
        <v>6</v>
      </c>
      <c r="AA132" s="41" t="s">
        <v>3382</v>
      </c>
      <c r="AS132" s="2"/>
    </row>
    <row r="133" spans="1:45">
      <c r="A133" s="340" t="s">
        <v>2665</v>
      </c>
      <c r="B133" s="15"/>
      <c r="C133" s="100" t="s">
        <v>2664</v>
      </c>
      <c r="D133" s="347" t="s">
        <v>2981</v>
      </c>
      <c r="E133" s="420">
        <v>2</v>
      </c>
      <c r="F133" s="26">
        <v>3</v>
      </c>
      <c r="G133" s="2" t="s">
        <v>2818</v>
      </c>
      <c r="H133" s="343" t="s">
        <v>18</v>
      </c>
      <c r="I133" s="2"/>
      <c r="J133" s="2"/>
      <c r="K133" s="2"/>
      <c r="L133" s="2"/>
      <c r="M133" s="2"/>
      <c r="N133" s="2">
        <v>9</v>
      </c>
      <c r="O133" s="2"/>
      <c r="P133" s="2"/>
      <c r="Q133" s="2"/>
      <c r="R133" s="2"/>
      <c r="S133" s="2"/>
      <c r="T133" s="2"/>
      <c r="U133" s="2"/>
      <c r="V133" s="2"/>
      <c r="W133" s="2"/>
      <c r="X133" s="2"/>
      <c r="Y133" s="2"/>
      <c r="Z133" s="2"/>
      <c r="AA133" s="347" t="s">
        <v>3382</v>
      </c>
      <c r="AB133" s="103" t="s">
        <v>625</v>
      </c>
      <c r="AC133" s="2"/>
      <c r="AD133" s="2"/>
      <c r="AE133" s="2"/>
      <c r="AF133" s="2"/>
      <c r="AG133" s="2"/>
      <c r="AH133" s="2"/>
      <c r="AI133" s="2"/>
      <c r="AJ133" s="2"/>
      <c r="AK133" s="2"/>
      <c r="AL133" s="2"/>
      <c r="AM133" s="2"/>
      <c r="AN133" s="2"/>
      <c r="AO133" s="2"/>
      <c r="AP133" s="32"/>
      <c r="AQ133" s="26"/>
    </row>
    <row r="134" spans="1:45">
      <c r="A134" s="318" t="s">
        <v>1860</v>
      </c>
      <c r="B134" s="2">
        <v>93</v>
      </c>
      <c r="C134" s="100" t="s">
        <v>2666</v>
      </c>
      <c r="D134" s="347" t="s">
        <v>1525</v>
      </c>
      <c r="E134" s="26">
        <v>12</v>
      </c>
      <c r="F134" s="26">
        <v>12</v>
      </c>
      <c r="G134" s="2" t="s">
        <v>2818</v>
      </c>
      <c r="H134" s="344" t="s">
        <v>1993</v>
      </c>
      <c r="M134" s="5">
        <v>7</v>
      </c>
      <c r="T134" s="5">
        <v>5</v>
      </c>
      <c r="AA134" s="36" t="s">
        <v>3382</v>
      </c>
      <c r="AB134" s="26" t="s">
        <v>2455</v>
      </c>
    </row>
    <row r="135" spans="1:45">
      <c r="A135" s="318" t="s">
        <v>1860</v>
      </c>
      <c r="B135" s="2">
        <v>22</v>
      </c>
      <c r="C135" s="100" t="s">
        <v>2664</v>
      </c>
      <c r="D135" s="347" t="s">
        <v>4290</v>
      </c>
      <c r="E135" s="26">
        <v>6</v>
      </c>
      <c r="F135" s="26">
        <v>6</v>
      </c>
      <c r="G135" s="2" t="s">
        <v>2818</v>
      </c>
      <c r="H135" s="344" t="s">
        <v>1993</v>
      </c>
      <c r="M135" s="5">
        <v>4</v>
      </c>
      <c r="N135" s="5">
        <v>8</v>
      </c>
      <c r="AA135" s="41" t="s">
        <v>4149</v>
      </c>
      <c r="AB135" s="103" t="s">
        <v>625</v>
      </c>
    </row>
    <row r="136" spans="1:45">
      <c r="A136" s="318" t="s">
        <v>1860</v>
      </c>
      <c r="B136" s="2">
        <v>23</v>
      </c>
      <c r="C136" s="100" t="s">
        <v>2664</v>
      </c>
      <c r="D136" s="347" t="s">
        <v>919</v>
      </c>
      <c r="E136" s="26">
        <v>10</v>
      </c>
      <c r="F136" s="26">
        <v>10</v>
      </c>
      <c r="G136" s="2" t="s">
        <v>2818</v>
      </c>
      <c r="H136" s="344" t="s">
        <v>1993</v>
      </c>
      <c r="M136" s="5">
        <v>5</v>
      </c>
      <c r="N136" s="5">
        <v>8</v>
      </c>
      <c r="T136" s="5">
        <v>3</v>
      </c>
      <c r="AA136" s="41" t="s">
        <v>4149</v>
      </c>
      <c r="AB136" s="103" t="s">
        <v>625</v>
      </c>
    </row>
    <row r="137" spans="1:45">
      <c r="A137" s="318" t="s">
        <v>365</v>
      </c>
      <c r="B137" s="2">
        <v>181</v>
      </c>
      <c r="C137" s="100" t="s">
        <v>2664</v>
      </c>
      <c r="D137" s="347" t="s">
        <v>5003</v>
      </c>
      <c r="E137" s="420">
        <v>3</v>
      </c>
      <c r="F137" s="26">
        <v>2</v>
      </c>
      <c r="G137" s="2" t="s">
        <v>2818</v>
      </c>
      <c r="H137" s="344" t="s">
        <v>18</v>
      </c>
      <c r="N137" s="5">
        <v>7</v>
      </c>
      <c r="AA137" s="41" t="s">
        <v>4638</v>
      </c>
      <c r="AB137" s="103" t="s">
        <v>625</v>
      </c>
    </row>
    <row r="138" spans="1:45">
      <c r="A138" s="341" t="s">
        <v>5057</v>
      </c>
      <c r="B138" s="5">
        <v>19</v>
      </c>
      <c r="C138" s="240" t="s">
        <v>2664</v>
      </c>
      <c r="D138" s="36" t="s">
        <v>5778</v>
      </c>
      <c r="E138" s="99">
        <v>8</v>
      </c>
      <c r="F138" s="99">
        <v>8</v>
      </c>
      <c r="G138" s="43" t="s">
        <v>2818</v>
      </c>
      <c r="H138" s="57" t="s">
        <v>18</v>
      </c>
      <c r="I138"/>
      <c r="K138" s="5">
        <v>8</v>
      </c>
      <c r="Y138" s="43"/>
      <c r="Z138" s="43"/>
      <c r="AA138" s="41" t="s">
        <v>4638</v>
      </c>
      <c r="AQ138" s="26" t="s">
        <v>8</v>
      </c>
      <c r="AS138" s="2"/>
    </row>
    <row r="139" spans="1:45">
      <c r="A139" s="341" t="s">
        <v>4902</v>
      </c>
      <c r="B139" s="5">
        <v>21</v>
      </c>
      <c r="C139" s="240" t="s">
        <v>2664</v>
      </c>
      <c r="D139" s="36" t="s">
        <v>5777</v>
      </c>
      <c r="E139" s="99">
        <v>9</v>
      </c>
      <c r="F139" s="99">
        <v>9</v>
      </c>
      <c r="G139" s="43" t="s">
        <v>2818</v>
      </c>
      <c r="H139" s="57" t="s">
        <v>18</v>
      </c>
      <c r="I139"/>
      <c r="K139" s="5">
        <v>9</v>
      </c>
      <c r="Y139" s="43"/>
      <c r="Z139" s="43"/>
      <c r="AA139" s="41" t="s">
        <v>4638</v>
      </c>
      <c r="AQ139" s="26" t="s">
        <v>8</v>
      </c>
    </row>
    <row r="140" spans="1:45">
      <c r="A140" s="318" t="s">
        <v>1860</v>
      </c>
      <c r="B140" s="2">
        <v>24</v>
      </c>
      <c r="C140" s="100" t="s">
        <v>2664</v>
      </c>
      <c r="D140" s="347" t="s">
        <v>5004</v>
      </c>
      <c r="E140" s="26">
        <v>3</v>
      </c>
      <c r="F140" s="26">
        <v>3</v>
      </c>
      <c r="G140" s="2" t="s">
        <v>2818</v>
      </c>
      <c r="H140" s="344" t="s">
        <v>1993</v>
      </c>
      <c r="K140" s="5">
        <v>2</v>
      </c>
      <c r="N140" s="5">
        <v>3</v>
      </c>
      <c r="AA140" s="41" t="s">
        <v>4149</v>
      </c>
      <c r="AB140" s="103" t="s">
        <v>625</v>
      </c>
    </row>
    <row r="141" spans="1:45">
      <c r="A141" s="341" t="s">
        <v>2665</v>
      </c>
      <c r="C141" s="96" t="s">
        <v>2664</v>
      </c>
      <c r="D141" s="347" t="s">
        <v>5372</v>
      </c>
      <c r="E141" s="26">
        <v>4</v>
      </c>
      <c r="F141" s="26">
        <v>4</v>
      </c>
      <c r="G141" s="2" t="s">
        <v>2818</v>
      </c>
      <c r="H141" s="343" t="s">
        <v>18</v>
      </c>
      <c r="L141" s="5">
        <v>1</v>
      </c>
      <c r="N141" s="5">
        <v>6</v>
      </c>
      <c r="AA141" s="41" t="s">
        <v>4149</v>
      </c>
      <c r="AF141" s="5">
        <v>1</v>
      </c>
      <c r="AS141" s="2"/>
    </row>
    <row r="142" spans="1:45">
      <c r="A142" s="318" t="s">
        <v>1169</v>
      </c>
      <c r="B142" s="2">
        <v>207</v>
      </c>
      <c r="C142" s="96" t="s">
        <v>2664</v>
      </c>
      <c r="D142" s="347" t="s">
        <v>1233</v>
      </c>
      <c r="E142" s="26">
        <v>5</v>
      </c>
      <c r="F142" s="26">
        <v>5</v>
      </c>
      <c r="G142" s="2" t="s">
        <v>2818</v>
      </c>
      <c r="H142" s="343" t="s">
        <v>18</v>
      </c>
      <c r="K142" s="5">
        <v>5</v>
      </c>
      <c r="AA142" s="41" t="s">
        <v>1809</v>
      </c>
      <c r="AB142" s="26" t="s">
        <v>4926</v>
      </c>
      <c r="AQ142" s="26" t="s">
        <v>1169</v>
      </c>
    </row>
    <row r="143" spans="1:45">
      <c r="A143" s="318" t="s">
        <v>1169</v>
      </c>
      <c r="B143" s="2">
        <v>220</v>
      </c>
      <c r="C143" s="96" t="s">
        <v>2664</v>
      </c>
      <c r="D143" s="347" t="s">
        <v>1241</v>
      </c>
      <c r="E143" s="26">
        <v>4</v>
      </c>
      <c r="F143" s="26">
        <v>4</v>
      </c>
      <c r="G143" s="2" t="s">
        <v>2818</v>
      </c>
      <c r="H143" s="343" t="s">
        <v>18</v>
      </c>
      <c r="M143" s="5">
        <v>4</v>
      </c>
      <c r="AA143" s="41" t="s">
        <v>1809</v>
      </c>
      <c r="AB143" s="26" t="s">
        <v>4926</v>
      </c>
      <c r="AQ143" s="26" t="s">
        <v>1169</v>
      </c>
    </row>
    <row r="144" spans="1:45">
      <c r="A144" s="318" t="s">
        <v>1169</v>
      </c>
      <c r="B144" s="2">
        <v>216</v>
      </c>
      <c r="C144" s="96" t="s">
        <v>2664</v>
      </c>
      <c r="D144" s="347" t="s">
        <v>1237</v>
      </c>
      <c r="E144" s="26">
        <v>2</v>
      </c>
      <c r="F144" s="26">
        <v>2</v>
      </c>
      <c r="G144" s="2" t="s">
        <v>2818</v>
      </c>
      <c r="H144" s="343" t="s">
        <v>18</v>
      </c>
      <c r="N144" s="5">
        <v>6</v>
      </c>
      <c r="AA144" s="41" t="s">
        <v>1809</v>
      </c>
      <c r="AB144" s="26" t="s">
        <v>4926</v>
      </c>
      <c r="AQ144" s="26" t="s">
        <v>1169</v>
      </c>
    </row>
    <row r="145" spans="1:44">
      <c r="A145" s="318" t="s">
        <v>1169</v>
      </c>
      <c r="B145" s="2">
        <v>217</v>
      </c>
      <c r="C145" s="96" t="s">
        <v>2664</v>
      </c>
      <c r="D145" s="347" t="s">
        <v>1238</v>
      </c>
      <c r="E145" s="26">
        <v>1</v>
      </c>
      <c r="F145" s="26">
        <v>1</v>
      </c>
      <c r="G145" s="2" t="s">
        <v>2818</v>
      </c>
      <c r="H145" s="343" t="s">
        <v>18</v>
      </c>
      <c r="N145" s="5">
        <v>3</v>
      </c>
      <c r="AA145" s="41" t="s">
        <v>1809</v>
      </c>
      <c r="AB145" s="26" t="s">
        <v>4926</v>
      </c>
      <c r="AQ145" s="26" t="s">
        <v>1169</v>
      </c>
      <c r="AR145" s="2"/>
    </row>
    <row r="146" spans="1:44">
      <c r="A146" s="383" t="s">
        <v>468</v>
      </c>
      <c r="B146" s="2">
        <v>98</v>
      </c>
      <c r="C146" s="100" t="s">
        <v>2666</v>
      </c>
      <c r="D146" s="347" t="s">
        <v>404</v>
      </c>
      <c r="E146" s="26">
        <v>13</v>
      </c>
      <c r="F146" s="26">
        <v>13</v>
      </c>
      <c r="G146" s="2" t="s">
        <v>2818</v>
      </c>
      <c r="H146" s="344" t="s">
        <v>18</v>
      </c>
      <c r="I146" s="2">
        <v>3</v>
      </c>
      <c r="J146" s="2"/>
      <c r="K146" s="5">
        <v>2</v>
      </c>
      <c r="L146" s="2"/>
      <c r="M146" s="5">
        <v>3</v>
      </c>
      <c r="N146" s="2"/>
      <c r="O146" s="2">
        <v>3</v>
      </c>
      <c r="P146" s="2"/>
      <c r="Q146" s="2"/>
      <c r="R146" s="2"/>
      <c r="S146" s="2"/>
      <c r="T146" s="2"/>
      <c r="U146" s="2"/>
      <c r="V146" s="2"/>
      <c r="W146" s="2">
        <v>2</v>
      </c>
      <c r="X146" s="2"/>
      <c r="Y146" s="2"/>
      <c r="Z146" s="2"/>
      <c r="AA146" s="102" t="s">
        <v>4165</v>
      </c>
      <c r="AB146" s="26" t="s">
        <v>2455</v>
      </c>
      <c r="AC146" s="2"/>
      <c r="AD146" s="2"/>
      <c r="AE146" s="2"/>
      <c r="AF146" s="2"/>
      <c r="AG146" s="2"/>
      <c r="AH146" s="2"/>
      <c r="AI146" s="2"/>
      <c r="AJ146" s="2"/>
      <c r="AK146" s="2"/>
      <c r="AL146" s="2"/>
      <c r="AM146" s="2"/>
      <c r="AN146" s="2"/>
      <c r="AO146" s="2"/>
      <c r="AP146" s="32"/>
      <c r="AQ146" s="26"/>
    </row>
    <row r="147" spans="1:44">
      <c r="A147" s="318" t="s">
        <v>365</v>
      </c>
      <c r="B147" s="2">
        <v>178</v>
      </c>
      <c r="C147" s="100" t="s">
        <v>2664</v>
      </c>
      <c r="D147" s="347" t="s">
        <v>1655</v>
      </c>
      <c r="E147" s="26">
        <v>5</v>
      </c>
      <c r="F147" s="26">
        <v>5</v>
      </c>
      <c r="G147" s="2" t="s">
        <v>2818</v>
      </c>
      <c r="H147" s="344" t="s">
        <v>18</v>
      </c>
      <c r="I147" s="2"/>
      <c r="J147" s="2"/>
      <c r="K147" s="2"/>
      <c r="L147" s="2"/>
      <c r="M147" s="5">
        <v>3</v>
      </c>
      <c r="N147" s="5">
        <v>6</v>
      </c>
      <c r="AA147" s="41" t="s">
        <v>4638</v>
      </c>
      <c r="AB147" s="103" t="s">
        <v>625</v>
      </c>
    </row>
    <row r="148" spans="1:44">
      <c r="A148" s="341" t="s">
        <v>5057</v>
      </c>
      <c r="B148" s="5">
        <v>16</v>
      </c>
      <c r="C148" s="240" t="s">
        <v>2664</v>
      </c>
      <c r="D148" s="58" t="s">
        <v>1655</v>
      </c>
      <c r="E148" s="99">
        <v>5</v>
      </c>
      <c r="F148" s="99">
        <v>5</v>
      </c>
      <c r="G148" s="43" t="s">
        <v>2818</v>
      </c>
      <c r="H148" s="57" t="s">
        <v>18</v>
      </c>
      <c r="I148"/>
      <c r="M148" s="5">
        <v>3</v>
      </c>
      <c r="N148" s="5">
        <v>6</v>
      </c>
      <c r="Y148" s="43"/>
      <c r="Z148" s="43"/>
      <c r="AA148" s="41" t="s">
        <v>4638</v>
      </c>
      <c r="AQ148" s="26" t="s">
        <v>8</v>
      </c>
    </row>
    <row r="149" spans="1:44">
      <c r="A149" s="341" t="s">
        <v>5057</v>
      </c>
      <c r="B149" s="5">
        <v>16</v>
      </c>
      <c r="C149" s="240" t="s">
        <v>2664</v>
      </c>
      <c r="D149" s="58" t="s">
        <v>5745</v>
      </c>
      <c r="E149" s="99">
        <v>8</v>
      </c>
      <c r="F149" s="99">
        <v>8</v>
      </c>
      <c r="G149" s="43" t="s">
        <v>2818</v>
      </c>
      <c r="H149" s="57" t="s">
        <v>18</v>
      </c>
      <c r="I149"/>
      <c r="M149" s="5">
        <v>6</v>
      </c>
      <c r="N149" s="5">
        <v>6</v>
      </c>
      <c r="Y149" s="43"/>
      <c r="Z149" s="43"/>
      <c r="AA149" s="41" t="s">
        <v>4638</v>
      </c>
      <c r="AQ149" s="26" t="s">
        <v>8</v>
      </c>
      <c r="AR149" s="2"/>
    </row>
    <row r="150" spans="1:44">
      <c r="A150" s="318" t="s">
        <v>1917</v>
      </c>
      <c r="B150" s="2">
        <v>183</v>
      </c>
      <c r="C150" s="100" t="s">
        <v>2666</v>
      </c>
      <c r="D150" s="347" t="s">
        <v>935</v>
      </c>
      <c r="E150" s="26">
        <v>18</v>
      </c>
      <c r="F150" s="26">
        <v>18</v>
      </c>
      <c r="G150" s="2" t="s">
        <v>2818</v>
      </c>
      <c r="H150" s="344" t="s">
        <v>18</v>
      </c>
      <c r="I150" s="5">
        <v>7</v>
      </c>
      <c r="W150" s="5">
        <v>5</v>
      </c>
      <c r="X150" s="5">
        <v>4</v>
      </c>
      <c r="Z150" s="5">
        <v>2</v>
      </c>
      <c r="AA150" s="41" t="s">
        <v>4158</v>
      </c>
      <c r="AB150" s="26" t="s">
        <v>2455</v>
      </c>
    </row>
    <row r="151" spans="1:44">
      <c r="A151" s="318" t="s">
        <v>363</v>
      </c>
      <c r="B151" s="2">
        <v>283</v>
      </c>
      <c r="C151" s="100" t="s">
        <v>2664</v>
      </c>
      <c r="D151" s="347" t="s">
        <v>906</v>
      </c>
      <c r="E151" s="26">
        <v>8</v>
      </c>
      <c r="F151" s="26">
        <v>8</v>
      </c>
      <c r="G151" s="2" t="s">
        <v>2818</v>
      </c>
      <c r="H151" s="344" t="s">
        <v>1993</v>
      </c>
      <c r="J151" s="5">
        <v>3</v>
      </c>
      <c r="K151" s="5">
        <v>4</v>
      </c>
      <c r="Q151" s="5">
        <v>1</v>
      </c>
      <c r="AA151" s="41" t="s">
        <v>4149</v>
      </c>
      <c r="AB151" s="103" t="s">
        <v>625</v>
      </c>
    </row>
    <row r="152" spans="1:44">
      <c r="A152" s="318" t="s">
        <v>1860</v>
      </c>
      <c r="B152" s="2">
        <v>25</v>
      </c>
      <c r="C152" s="100" t="s">
        <v>2664</v>
      </c>
      <c r="D152" s="347" t="s">
        <v>906</v>
      </c>
      <c r="E152" s="26">
        <v>12</v>
      </c>
      <c r="F152" s="26">
        <v>12</v>
      </c>
      <c r="G152" s="2" t="s">
        <v>2818</v>
      </c>
      <c r="H152" s="344" t="s">
        <v>18</v>
      </c>
      <c r="J152" s="5">
        <v>7</v>
      </c>
      <c r="K152" s="5">
        <v>2</v>
      </c>
      <c r="Q152" s="5">
        <v>3</v>
      </c>
      <c r="AA152" s="41" t="s">
        <v>4149</v>
      </c>
      <c r="AB152" s="103" t="s">
        <v>625</v>
      </c>
    </row>
    <row r="153" spans="1:44">
      <c r="A153" s="318" t="s">
        <v>365</v>
      </c>
      <c r="B153" s="2">
        <v>189</v>
      </c>
      <c r="C153" s="100" t="s">
        <v>2666</v>
      </c>
      <c r="D153" s="347" t="s">
        <v>1528</v>
      </c>
      <c r="E153" s="26">
        <v>8</v>
      </c>
      <c r="F153" s="26">
        <v>8</v>
      </c>
      <c r="G153" s="2" t="s">
        <v>2818</v>
      </c>
      <c r="H153" s="344" t="s">
        <v>18</v>
      </c>
      <c r="L153" s="5">
        <v>3</v>
      </c>
      <c r="M153" s="5">
        <v>4</v>
      </c>
      <c r="T153" s="5">
        <v>1</v>
      </c>
      <c r="AA153" s="41" t="s">
        <v>4638</v>
      </c>
      <c r="AB153" s="26" t="s">
        <v>2455</v>
      </c>
    </row>
    <row r="154" spans="1:44">
      <c r="A154" s="318" t="s">
        <v>1297</v>
      </c>
      <c r="B154" s="2">
        <v>202</v>
      </c>
      <c r="C154" s="97" t="s">
        <v>578</v>
      </c>
      <c r="D154" s="347" t="s">
        <v>1385</v>
      </c>
      <c r="E154" s="26">
        <v>2</v>
      </c>
      <c r="F154" s="26">
        <v>2</v>
      </c>
      <c r="G154" s="2" t="s">
        <v>2818</v>
      </c>
      <c r="H154" s="343" t="s">
        <v>18</v>
      </c>
      <c r="N154" s="5">
        <v>8</v>
      </c>
      <c r="AA154" s="41" t="s">
        <v>4148</v>
      </c>
      <c r="AQ154" s="99" t="s">
        <v>1297</v>
      </c>
    </row>
    <row r="155" spans="1:44">
      <c r="A155" s="318" t="s">
        <v>364</v>
      </c>
      <c r="B155" s="2">
        <v>217</v>
      </c>
      <c r="C155" s="100" t="s">
        <v>2664</v>
      </c>
      <c r="D155" s="347" t="s">
        <v>1033</v>
      </c>
      <c r="E155" s="26">
        <v>1</v>
      </c>
      <c r="F155" s="26">
        <v>1</v>
      </c>
      <c r="G155" s="2" t="s">
        <v>2818</v>
      </c>
      <c r="H155" s="344" t="s">
        <v>18</v>
      </c>
      <c r="N155" s="5">
        <v>3</v>
      </c>
      <c r="AA155" s="41" t="s">
        <v>4150</v>
      </c>
      <c r="AB155" s="103" t="s">
        <v>625</v>
      </c>
    </row>
    <row r="156" spans="1:44">
      <c r="A156" s="318" t="s">
        <v>364</v>
      </c>
      <c r="B156" s="2">
        <v>218</v>
      </c>
      <c r="C156" s="100" t="s">
        <v>2664</v>
      </c>
      <c r="D156" s="347" t="s">
        <v>4983</v>
      </c>
      <c r="E156" s="26">
        <v>2</v>
      </c>
      <c r="F156" s="26">
        <v>2</v>
      </c>
      <c r="G156" s="2" t="s">
        <v>2818</v>
      </c>
      <c r="H156" s="344" t="s">
        <v>18</v>
      </c>
      <c r="J156" s="5">
        <v>1</v>
      </c>
      <c r="N156" s="5">
        <v>5</v>
      </c>
      <c r="AA156" s="41" t="s">
        <v>4150</v>
      </c>
      <c r="AB156" s="103" t="s">
        <v>625</v>
      </c>
    </row>
    <row r="157" spans="1:44">
      <c r="A157" s="340" t="s">
        <v>2665</v>
      </c>
      <c r="B157" s="15"/>
      <c r="C157" s="100" t="s">
        <v>2664</v>
      </c>
      <c r="D157" s="347" t="s">
        <v>4983</v>
      </c>
      <c r="E157" s="26">
        <v>2</v>
      </c>
      <c r="F157" s="26">
        <v>2</v>
      </c>
      <c r="G157" s="2" t="s">
        <v>2818</v>
      </c>
      <c r="H157" s="343" t="s">
        <v>18</v>
      </c>
      <c r="J157" s="5">
        <v>1</v>
      </c>
      <c r="N157" s="5">
        <v>5</v>
      </c>
      <c r="AA157" s="41" t="s">
        <v>4150</v>
      </c>
      <c r="AB157" s="103" t="s">
        <v>625</v>
      </c>
    </row>
    <row r="158" spans="1:44">
      <c r="A158" s="383" t="s">
        <v>468</v>
      </c>
      <c r="B158" s="2">
        <v>99</v>
      </c>
      <c r="C158" s="100" t="s">
        <v>2666</v>
      </c>
      <c r="D158" s="347" t="s">
        <v>405</v>
      </c>
      <c r="E158" s="26">
        <v>8</v>
      </c>
      <c r="F158" s="26">
        <v>8</v>
      </c>
      <c r="G158" s="2" t="s">
        <v>2818</v>
      </c>
      <c r="H158" s="344" t="s">
        <v>18</v>
      </c>
      <c r="I158" s="5">
        <v>7</v>
      </c>
      <c r="W158" s="5">
        <v>1</v>
      </c>
      <c r="AA158" s="102" t="s">
        <v>4164</v>
      </c>
      <c r="AB158" s="26" t="s">
        <v>2455</v>
      </c>
    </row>
    <row r="159" spans="1:44">
      <c r="A159" s="340" t="s">
        <v>2665</v>
      </c>
      <c r="B159" s="15"/>
      <c r="C159" s="100" t="s">
        <v>2666</v>
      </c>
      <c r="D159" s="347" t="s">
        <v>1515</v>
      </c>
      <c r="E159" s="26">
        <v>11</v>
      </c>
      <c r="F159" s="26">
        <v>11</v>
      </c>
      <c r="G159" s="2" t="s">
        <v>2818</v>
      </c>
      <c r="H159" s="343" t="s">
        <v>18</v>
      </c>
      <c r="J159" s="5">
        <v>7</v>
      </c>
      <c r="T159" s="5">
        <v>4</v>
      </c>
      <c r="AA159" s="41" t="s">
        <v>4092</v>
      </c>
      <c r="AB159" s="26" t="s">
        <v>2455</v>
      </c>
    </row>
    <row r="160" spans="1:44">
      <c r="A160" s="318" t="s">
        <v>1860</v>
      </c>
      <c r="B160" s="2">
        <v>28</v>
      </c>
      <c r="C160" s="100" t="s">
        <v>2664</v>
      </c>
      <c r="D160" s="347" t="s">
        <v>4304</v>
      </c>
      <c r="E160" s="26">
        <v>7</v>
      </c>
      <c r="F160" s="26">
        <v>7</v>
      </c>
      <c r="G160" s="2" t="s">
        <v>2818</v>
      </c>
      <c r="H160" s="344" t="s">
        <v>1993</v>
      </c>
      <c r="I160" s="5">
        <v>7</v>
      </c>
      <c r="AA160" s="41" t="s">
        <v>4155</v>
      </c>
      <c r="AB160" s="103" t="s">
        <v>625</v>
      </c>
    </row>
    <row r="161" spans="1:45">
      <c r="A161" s="318" t="s">
        <v>1860</v>
      </c>
      <c r="B161" s="2">
        <v>30</v>
      </c>
      <c r="C161" s="100" t="s">
        <v>2664</v>
      </c>
      <c r="D161" s="347" t="s">
        <v>3193</v>
      </c>
      <c r="E161" s="26">
        <v>17</v>
      </c>
      <c r="F161" s="26">
        <v>17</v>
      </c>
      <c r="G161" s="2" t="s">
        <v>2818</v>
      </c>
      <c r="H161" s="344" t="s">
        <v>1993</v>
      </c>
      <c r="I161" s="5">
        <v>9</v>
      </c>
      <c r="W161" s="5">
        <v>5</v>
      </c>
      <c r="X161" s="5">
        <v>3</v>
      </c>
      <c r="AA161" s="41" t="s">
        <v>4155</v>
      </c>
      <c r="AB161" s="103" t="s">
        <v>625</v>
      </c>
    </row>
    <row r="162" spans="1:45">
      <c r="A162" s="318" t="s">
        <v>364</v>
      </c>
      <c r="B162" s="2">
        <v>152</v>
      </c>
      <c r="C162" s="100" t="s">
        <v>2664</v>
      </c>
      <c r="D162" s="347" t="s">
        <v>2635</v>
      </c>
      <c r="E162" s="26">
        <v>14</v>
      </c>
      <c r="F162" s="26">
        <v>14</v>
      </c>
      <c r="G162" s="2" t="s">
        <v>2818</v>
      </c>
      <c r="H162" s="344" t="s">
        <v>18</v>
      </c>
      <c r="I162" s="5">
        <v>7</v>
      </c>
      <c r="Y162" s="5">
        <v>5</v>
      </c>
      <c r="Z162" s="5">
        <v>2</v>
      </c>
      <c r="AA162" s="41" t="s">
        <v>4160</v>
      </c>
      <c r="AB162" s="103" t="s">
        <v>625</v>
      </c>
    </row>
    <row r="163" spans="1:45">
      <c r="A163" s="318" t="s">
        <v>1860</v>
      </c>
      <c r="B163" s="2">
        <v>32</v>
      </c>
      <c r="C163" s="100" t="s">
        <v>2664</v>
      </c>
      <c r="D163" s="347" t="s">
        <v>4291</v>
      </c>
      <c r="E163" s="26">
        <v>6</v>
      </c>
      <c r="F163" s="26">
        <v>6</v>
      </c>
      <c r="G163" s="2" t="s">
        <v>2818</v>
      </c>
      <c r="H163" s="344" t="s">
        <v>1993</v>
      </c>
      <c r="J163" s="5">
        <v>5</v>
      </c>
      <c r="N163" s="5">
        <v>3</v>
      </c>
      <c r="AA163" s="41" t="s">
        <v>4155</v>
      </c>
      <c r="AB163" s="103" t="s">
        <v>625</v>
      </c>
      <c r="AS163" s="2"/>
    </row>
    <row r="164" spans="1:45">
      <c r="A164" s="318" t="s">
        <v>363</v>
      </c>
      <c r="B164" s="2">
        <v>284</v>
      </c>
      <c r="C164" s="100" t="s">
        <v>2664</v>
      </c>
      <c r="D164" s="347" t="s">
        <v>4397</v>
      </c>
      <c r="E164" s="26">
        <v>4</v>
      </c>
      <c r="F164" s="26">
        <v>4</v>
      </c>
      <c r="G164" s="2" t="s">
        <v>2818</v>
      </c>
      <c r="H164" s="344" t="s">
        <v>18</v>
      </c>
      <c r="M164" s="5">
        <v>4</v>
      </c>
      <c r="AA164" s="102" t="s">
        <v>4155</v>
      </c>
      <c r="AB164" s="103" t="s">
        <v>625</v>
      </c>
    </row>
    <row r="165" spans="1:45">
      <c r="A165" s="340" t="s">
        <v>4227</v>
      </c>
      <c r="B165" s="2">
        <v>8</v>
      </c>
      <c r="C165" s="100" t="s">
        <v>2666</v>
      </c>
      <c r="D165" s="347" t="s">
        <v>2988</v>
      </c>
      <c r="E165" s="26">
        <v>3</v>
      </c>
      <c r="F165" s="26">
        <v>3</v>
      </c>
      <c r="G165" s="2" t="s">
        <v>2818</v>
      </c>
      <c r="H165" s="343" t="s">
        <v>14</v>
      </c>
      <c r="M165" s="5">
        <v>3</v>
      </c>
      <c r="AA165" s="41" t="s">
        <v>4148</v>
      </c>
      <c r="AB165" s="26" t="s">
        <v>2455</v>
      </c>
      <c r="AQ165" s="99" t="s">
        <v>4227</v>
      </c>
      <c r="AS165" s="2"/>
    </row>
    <row r="166" spans="1:45">
      <c r="A166" s="318" t="s">
        <v>1747</v>
      </c>
      <c r="B166" s="2">
        <v>168</v>
      </c>
      <c r="C166" s="100" t="s">
        <v>2666</v>
      </c>
      <c r="D166" s="347" t="s">
        <v>3389</v>
      </c>
      <c r="E166" s="26">
        <v>15</v>
      </c>
      <c r="F166" s="26">
        <v>15</v>
      </c>
      <c r="G166" s="2" t="s">
        <v>2818</v>
      </c>
      <c r="H166" s="344" t="s">
        <v>2708</v>
      </c>
      <c r="I166" s="5">
        <v>3</v>
      </c>
      <c r="M166" s="5">
        <v>5</v>
      </c>
      <c r="Y166" s="5">
        <v>4</v>
      </c>
      <c r="Z166" s="5">
        <v>3</v>
      </c>
      <c r="AA166" s="41" t="s">
        <v>4169</v>
      </c>
      <c r="AB166" s="26" t="s">
        <v>2455</v>
      </c>
    </row>
    <row r="167" spans="1:45">
      <c r="A167" s="318" t="s">
        <v>364</v>
      </c>
      <c r="B167" s="2">
        <v>156</v>
      </c>
      <c r="C167" s="100" t="s">
        <v>2666</v>
      </c>
      <c r="D167" s="347" t="s">
        <v>2789</v>
      </c>
      <c r="E167" s="26">
        <v>10</v>
      </c>
      <c r="F167" s="26">
        <v>10</v>
      </c>
      <c r="G167" s="2" t="s">
        <v>2818</v>
      </c>
      <c r="H167" s="344" t="s">
        <v>18</v>
      </c>
      <c r="I167" s="5">
        <v>7</v>
      </c>
      <c r="Y167" s="5">
        <v>3</v>
      </c>
      <c r="AA167" s="41" t="s">
        <v>4160</v>
      </c>
      <c r="AB167" s="26" t="s">
        <v>2455</v>
      </c>
    </row>
    <row r="168" spans="1:45">
      <c r="A168" s="318" t="s">
        <v>1860</v>
      </c>
      <c r="B168" s="2">
        <v>85</v>
      </c>
      <c r="C168" s="100" t="s">
        <v>2666</v>
      </c>
      <c r="D168" s="347" t="s">
        <v>1821</v>
      </c>
      <c r="E168" s="26">
        <v>20</v>
      </c>
      <c r="F168" s="26">
        <v>20</v>
      </c>
      <c r="G168" s="2" t="s">
        <v>2818</v>
      </c>
      <c r="H168" s="344" t="s">
        <v>18</v>
      </c>
      <c r="I168" s="5">
        <v>7</v>
      </c>
      <c r="W168" s="5">
        <v>5</v>
      </c>
      <c r="Y168" s="5">
        <v>3</v>
      </c>
      <c r="Z168" s="5">
        <v>5</v>
      </c>
      <c r="AA168" s="41" t="s">
        <v>4160</v>
      </c>
      <c r="AB168" s="26" t="s">
        <v>2455</v>
      </c>
    </row>
    <row r="169" spans="1:45">
      <c r="A169" s="318" t="s">
        <v>1747</v>
      </c>
      <c r="B169" s="2">
        <v>168</v>
      </c>
      <c r="C169" s="100" t="s">
        <v>2666</v>
      </c>
      <c r="D169" s="347" t="s">
        <v>1964</v>
      </c>
      <c r="E169" s="26">
        <v>20</v>
      </c>
      <c r="F169" s="26">
        <v>20</v>
      </c>
      <c r="G169" s="2" t="s">
        <v>2818</v>
      </c>
      <c r="H169" s="344" t="s">
        <v>18</v>
      </c>
      <c r="I169" s="5">
        <v>7</v>
      </c>
      <c r="W169" s="5">
        <v>4</v>
      </c>
      <c r="Y169" s="5">
        <v>4</v>
      </c>
      <c r="Z169" s="5">
        <v>5</v>
      </c>
      <c r="AA169" s="41" t="s">
        <v>4169</v>
      </c>
      <c r="AB169" s="26" t="s">
        <v>2455</v>
      </c>
      <c r="AS169" s="2"/>
    </row>
    <row r="170" spans="1:45">
      <c r="A170" s="340" t="s">
        <v>2665</v>
      </c>
      <c r="B170" s="15"/>
      <c r="C170" s="100" t="s">
        <v>2666</v>
      </c>
      <c r="D170" s="347" t="s">
        <v>1964</v>
      </c>
      <c r="E170" s="26">
        <v>18</v>
      </c>
      <c r="F170" s="26">
        <v>18</v>
      </c>
      <c r="G170" s="2" t="s">
        <v>2818</v>
      </c>
      <c r="H170" s="343" t="s">
        <v>18</v>
      </c>
      <c r="I170" s="5">
        <v>7</v>
      </c>
      <c r="W170" s="5">
        <v>4</v>
      </c>
      <c r="Y170" s="5">
        <v>4</v>
      </c>
      <c r="Z170" s="5">
        <v>3</v>
      </c>
      <c r="AA170" s="41" t="s">
        <v>4169</v>
      </c>
      <c r="AB170" s="26" t="s">
        <v>2455</v>
      </c>
    </row>
    <row r="171" spans="1:45">
      <c r="A171" s="318" t="s">
        <v>1747</v>
      </c>
      <c r="B171" s="2">
        <v>170</v>
      </c>
      <c r="C171" s="100" t="s">
        <v>2666</v>
      </c>
      <c r="D171" s="347" t="s">
        <v>3390</v>
      </c>
      <c r="E171" s="26">
        <v>15</v>
      </c>
      <c r="F171" s="26">
        <v>15</v>
      </c>
      <c r="G171" s="2" t="s">
        <v>2818</v>
      </c>
      <c r="H171" s="344" t="s">
        <v>1530</v>
      </c>
      <c r="I171" s="5">
        <v>3</v>
      </c>
      <c r="J171" s="5">
        <v>5</v>
      </c>
      <c r="Y171" s="5">
        <v>4</v>
      </c>
      <c r="Z171" s="5">
        <v>3</v>
      </c>
      <c r="AA171" s="41" t="s">
        <v>4169</v>
      </c>
      <c r="AB171" s="26" t="s">
        <v>2455</v>
      </c>
    </row>
    <row r="172" spans="1:45">
      <c r="A172" s="318" t="s">
        <v>364</v>
      </c>
      <c r="B172" s="2">
        <v>156</v>
      </c>
      <c r="C172" s="100" t="s">
        <v>2666</v>
      </c>
      <c r="D172" s="347" t="s">
        <v>1822</v>
      </c>
      <c r="E172" s="26">
        <v>20</v>
      </c>
      <c r="F172" s="26">
        <v>20</v>
      </c>
      <c r="G172" s="2" t="s">
        <v>2818</v>
      </c>
      <c r="H172" s="344" t="s">
        <v>18</v>
      </c>
      <c r="I172" s="5">
        <v>7</v>
      </c>
      <c r="W172" s="5">
        <v>5</v>
      </c>
      <c r="Y172" s="5">
        <v>4</v>
      </c>
      <c r="Z172" s="5">
        <v>4</v>
      </c>
      <c r="AA172" s="41" t="s">
        <v>4160</v>
      </c>
      <c r="AB172" s="26" t="s">
        <v>2455</v>
      </c>
    </row>
    <row r="173" spans="1:45">
      <c r="A173" s="318" t="s">
        <v>1747</v>
      </c>
      <c r="B173" s="2">
        <v>171</v>
      </c>
      <c r="C173" s="100" t="s">
        <v>2666</v>
      </c>
      <c r="D173" s="347" t="s">
        <v>3391</v>
      </c>
      <c r="E173" s="26">
        <v>13</v>
      </c>
      <c r="F173" s="26">
        <v>13</v>
      </c>
      <c r="G173" s="2" t="s">
        <v>2818</v>
      </c>
      <c r="H173" s="344" t="s">
        <v>2708</v>
      </c>
      <c r="I173" s="5">
        <v>7</v>
      </c>
      <c r="Y173" s="5">
        <v>5</v>
      </c>
      <c r="Z173" s="5">
        <v>1</v>
      </c>
      <c r="AA173" s="41" t="s">
        <v>4169</v>
      </c>
      <c r="AB173" s="26" t="s">
        <v>2455</v>
      </c>
    </row>
    <row r="174" spans="1:45">
      <c r="A174" s="318" t="s">
        <v>1860</v>
      </c>
      <c r="B174" s="2">
        <v>81</v>
      </c>
      <c r="C174" s="100" t="s">
        <v>2666</v>
      </c>
      <c r="D174" s="347" t="s">
        <v>608</v>
      </c>
      <c r="E174" s="26">
        <v>15</v>
      </c>
      <c r="F174" s="26">
        <v>15</v>
      </c>
      <c r="G174" s="2" t="s">
        <v>2818</v>
      </c>
      <c r="H174" s="344" t="s">
        <v>2706</v>
      </c>
      <c r="I174" s="5">
        <v>7</v>
      </c>
      <c r="Y174" s="5">
        <v>8</v>
      </c>
      <c r="AA174" s="41" t="s">
        <v>4158</v>
      </c>
      <c r="AB174" s="26" t="s">
        <v>2455</v>
      </c>
    </row>
    <row r="175" spans="1:45">
      <c r="A175" s="318" t="s">
        <v>364</v>
      </c>
      <c r="B175" s="2">
        <v>160</v>
      </c>
      <c r="C175" s="100" t="s">
        <v>2666</v>
      </c>
      <c r="D175" s="347" t="s">
        <v>2554</v>
      </c>
      <c r="E175" s="26">
        <v>19</v>
      </c>
      <c r="F175" s="26">
        <v>19</v>
      </c>
      <c r="G175" s="2" t="s">
        <v>2818</v>
      </c>
      <c r="H175" s="344" t="s">
        <v>2555</v>
      </c>
      <c r="M175" s="5">
        <v>7</v>
      </c>
      <c r="Y175" s="5">
        <v>7</v>
      </c>
      <c r="Z175" s="5">
        <v>5</v>
      </c>
      <c r="AA175" s="41" t="s">
        <v>4160</v>
      </c>
      <c r="AB175" s="26" t="s">
        <v>2455</v>
      </c>
    </row>
    <row r="176" spans="1:45">
      <c r="A176" s="318" t="s">
        <v>1747</v>
      </c>
      <c r="B176" s="2">
        <v>171</v>
      </c>
      <c r="C176" s="100" t="s">
        <v>2666</v>
      </c>
      <c r="D176" s="347" t="s">
        <v>3392</v>
      </c>
      <c r="E176" s="26">
        <v>16</v>
      </c>
      <c r="F176" s="26">
        <v>16</v>
      </c>
      <c r="G176" s="2" t="s">
        <v>2818</v>
      </c>
      <c r="H176" s="344" t="s">
        <v>881</v>
      </c>
      <c r="M176" s="5">
        <v>7</v>
      </c>
      <c r="T176" s="5">
        <v>3</v>
      </c>
      <c r="Y176" s="5">
        <v>5</v>
      </c>
      <c r="Z176" s="5">
        <v>1</v>
      </c>
      <c r="AA176" s="41" t="s">
        <v>4169</v>
      </c>
      <c r="AB176" s="26" t="s">
        <v>2455</v>
      </c>
    </row>
    <row r="177" spans="1:45">
      <c r="A177" s="340" t="s">
        <v>2665</v>
      </c>
      <c r="B177" s="15"/>
      <c r="C177" s="100" t="s">
        <v>2666</v>
      </c>
      <c r="D177" s="347" t="s">
        <v>614</v>
      </c>
      <c r="E177" s="26">
        <v>16</v>
      </c>
      <c r="F177" s="26">
        <v>16</v>
      </c>
      <c r="G177" s="2" t="s">
        <v>2818</v>
      </c>
      <c r="H177" s="343" t="s">
        <v>18</v>
      </c>
      <c r="I177" s="5">
        <v>7</v>
      </c>
      <c r="W177" s="5">
        <v>5</v>
      </c>
      <c r="Y177" s="5">
        <v>3</v>
      </c>
      <c r="Z177" s="5">
        <v>1</v>
      </c>
      <c r="AA177" s="41" t="s">
        <v>4160</v>
      </c>
      <c r="AB177" s="26" t="s">
        <v>2455</v>
      </c>
    </row>
    <row r="178" spans="1:45">
      <c r="A178" s="318" t="s">
        <v>364</v>
      </c>
      <c r="B178" s="2">
        <v>155</v>
      </c>
      <c r="C178" s="100" t="s">
        <v>2666</v>
      </c>
      <c r="D178" s="347" t="s">
        <v>1823</v>
      </c>
      <c r="E178" s="26">
        <v>20</v>
      </c>
      <c r="F178" s="26">
        <v>20</v>
      </c>
      <c r="G178" s="2" t="s">
        <v>2818</v>
      </c>
      <c r="H178" s="344" t="s">
        <v>18</v>
      </c>
      <c r="I178" s="5">
        <v>7</v>
      </c>
      <c r="W178" s="5">
        <v>5</v>
      </c>
      <c r="Y178" s="5">
        <v>3</v>
      </c>
      <c r="Z178" s="5">
        <v>5</v>
      </c>
      <c r="AA178" s="41" t="s">
        <v>4160</v>
      </c>
      <c r="AB178" s="26" t="s">
        <v>2455</v>
      </c>
    </row>
    <row r="179" spans="1:45">
      <c r="A179" s="340" t="s">
        <v>2665</v>
      </c>
      <c r="B179" s="15"/>
      <c r="C179" s="100" t="s">
        <v>2666</v>
      </c>
      <c r="D179" s="347" t="s">
        <v>2838</v>
      </c>
      <c r="E179" s="26">
        <v>19</v>
      </c>
      <c r="F179" s="26">
        <v>19</v>
      </c>
      <c r="G179" s="2" t="s">
        <v>2818</v>
      </c>
      <c r="H179" s="343" t="s">
        <v>18</v>
      </c>
      <c r="M179" s="5">
        <v>7</v>
      </c>
      <c r="N179" s="2"/>
      <c r="O179" s="2"/>
      <c r="P179" s="2"/>
      <c r="Q179" s="2"/>
      <c r="R179" s="2"/>
      <c r="S179" s="2"/>
      <c r="T179" s="2"/>
      <c r="U179" s="2"/>
      <c r="V179" s="2"/>
      <c r="W179" s="2"/>
      <c r="X179" s="2"/>
      <c r="Y179" s="2">
        <v>7</v>
      </c>
      <c r="Z179" s="2">
        <v>5</v>
      </c>
      <c r="AA179" s="41" t="s">
        <v>4160</v>
      </c>
      <c r="AB179" s="26" t="s">
        <v>2455</v>
      </c>
      <c r="AC179" s="2"/>
      <c r="AD179" s="2"/>
      <c r="AE179" s="2"/>
      <c r="AF179" s="2"/>
      <c r="AG179" s="2"/>
      <c r="AH179" s="2"/>
      <c r="AI179" s="2"/>
      <c r="AJ179" s="2"/>
      <c r="AK179" s="2"/>
      <c r="AL179" s="2"/>
      <c r="AM179" s="2"/>
      <c r="AN179" s="2"/>
      <c r="AO179" s="2"/>
      <c r="AP179" s="32"/>
      <c r="AQ179" s="26"/>
    </row>
    <row r="180" spans="1:45">
      <c r="A180" s="318" t="s">
        <v>364</v>
      </c>
      <c r="B180" s="2">
        <v>160</v>
      </c>
      <c r="C180" s="100" t="s">
        <v>2666</v>
      </c>
      <c r="D180" s="347" t="s">
        <v>1815</v>
      </c>
      <c r="E180" s="26">
        <v>19</v>
      </c>
      <c r="F180" s="26">
        <v>19</v>
      </c>
      <c r="G180" s="2" t="s">
        <v>2818</v>
      </c>
      <c r="H180" s="344" t="s">
        <v>18</v>
      </c>
      <c r="M180" s="5">
        <v>7</v>
      </c>
      <c r="Y180" s="5">
        <v>7</v>
      </c>
      <c r="Z180" s="5">
        <v>5</v>
      </c>
      <c r="AA180" s="41" t="s">
        <v>4160</v>
      </c>
      <c r="AB180" s="26" t="s">
        <v>2455</v>
      </c>
    </row>
    <row r="181" spans="1:45">
      <c r="A181" s="318" t="s">
        <v>1747</v>
      </c>
      <c r="B181" s="2">
        <v>172</v>
      </c>
      <c r="C181" s="100" t="s">
        <v>2666</v>
      </c>
      <c r="D181" s="347" t="s">
        <v>3393</v>
      </c>
      <c r="E181" s="26">
        <v>13</v>
      </c>
      <c r="F181" s="26">
        <v>13</v>
      </c>
      <c r="G181" s="2" t="s">
        <v>2818</v>
      </c>
      <c r="H181" s="343" t="s">
        <v>42</v>
      </c>
      <c r="I181" s="5">
        <v>7</v>
      </c>
      <c r="Y181" s="5">
        <v>5</v>
      </c>
      <c r="Z181" s="5">
        <v>1</v>
      </c>
      <c r="AA181" s="41" t="s">
        <v>4169</v>
      </c>
      <c r="AB181" s="26" t="s">
        <v>2455</v>
      </c>
    </row>
    <row r="182" spans="1:45">
      <c r="A182" s="318" t="s">
        <v>364</v>
      </c>
      <c r="B182" s="2">
        <v>158</v>
      </c>
      <c r="C182" s="100" t="s">
        <v>2666</v>
      </c>
      <c r="D182" s="347" t="s">
        <v>1824</v>
      </c>
      <c r="E182" s="26">
        <v>20</v>
      </c>
      <c r="F182" s="26">
        <v>20</v>
      </c>
      <c r="G182" s="2" t="s">
        <v>2818</v>
      </c>
      <c r="H182" s="344" t="s">
        <v>18</v>
      </c>
      <c r="I182" s="5">
        <v>7</v>
      </c>
      <c r="N182" s="2"/>
      <c r="O182" s="2"/>
      <c r="P182" s="2"/>
      <c r="Q182" s="2"/>
      <c r="R182" s="2"/>
      <c r="S182" s="2"/>
      <c r="T182" s="2"/>
      <c r="U182" s="2"/>
      <c r="V182" s="2"/>
      <c r="W182" s="5">
        <v>5</v>
      </c>
      <c r="X182" s="2">
        <v>5</v>
      </c>
      <c r="Y182" s="2"/>
      <c r="Z182" s="2">
        <v>3</v>
      </c>
      <c r="AA182" s="41" t="s">
        <v>4160</v>
      </c>
      <c r="AB182" s="26" t="s">
        <v>2455</v>
      </c>
      <c r="AC182" s="2"/>
      <c r="AD182" s="2"/>
      <c r="AE182" s="2"/>
      <c r="AF182" s="2"/>
      <c r="AG182" s="2"/>
      <c r="AH182" s="2"/>
      <c r="AI182" s="2"/>
      <c r="AJ182" s="2"/>
      <c r="AK182" s="2"/>
      <c r="AL182" s="2"/>
      <c r="AM182" s="2"/>
      <c r="AN182" s="2"/>
      <c r="AO182" s="2"/>
      <c r="AP182" s="32"/>
      <c r="AQ182" s="26"/>
    </row>
    <row r="183" spans="1:45">
      <c r="A183" s="318" t="s">
        <v>363</v>
      </c>
      <c r="B183" s="2">
        <v>261</v>
      </c>
      <c r="C183" s="100" t="s">
        <v>2666</v>
      </c>
      <c r="D183" s="347" t="s">
        <v>1816</v>
      </c>
      <c r="E183" s="26">
        <v>19</v>
      </c>
      <c r="F183" s="26">
        <v>19</v>
      </c>
      <c r="G183" s="2" t="s">
        <v>2818</v>
      </c>
      <c r="H183" s="344" t="s">
        <v>18</v>
      </c>
      <c r="I183" s="5">
        <v>7</v>
      </c>
      <c r="O183" s="5">
        <v>2</v>
      </c>
      <c r="W183" s="5">
        <v>5</v>
      </c>
      <c r="Y183" s="5">
        <v>2</v>
      </c>
      <c r="Z183" s="5">
        <v>3</v>
      </c>
      <c r="AA183" s="41" t="s">
        <v>4322</v>
      </c>
      <c r="AB183" s="26" t="s">
        <v>2455</v>
      </c>
    </row>
    <row r="184" spans="1:45">
      <c r="A184" s="318" t="s">
        <v>365</v>
      </c>
      <c r="B184" s="2">
        <v>187</v>
      </c>
      <c r="C184" s="100" t="s">
        <v>2666</v>
      </c>
      <c r="D184" s="347" t="s">
        <v>2453</v>
      </c>
      <c r="E184" s="26">
        <v>14</v>
      </c>
      <c r="F184" s="26">
        <v>14</v>
      </c>
      <c r="G184" s="2" t="s">
        <v>2818</v>
      </c>
      <c r="H184" s="344" t="s">
        <v>18</v>
      </c>
      <c r="I184" s="5">
        <v>7</v>
      </c>
      <c r="W184" s="5">
        <v>3</v>
      </c>
      <c r="Y184" s="5">
        <v>3</v>
      </c>
      <c r="Z184" s="5">
        <v>1</v>
      </c>
      <c r="AA184" s="41" t="s">
        <v>4170</v>
      </c>
      <c r="AB184" s="26" t="s">
        <v>2455</v>
      </c>
    </row>
    <row r="185" spans="1:45">
      <c r="A185" s="318" t="s">
        <v>1747</v>
      </c>
      <c r="B185" s="2">
        <v>173</v>
      </c>
      <c r="C185" s="100" t="s">
        <v>2666</v>
      </c>
      <c r="D185" s="347" t="s">
        <v>3394</v>
      </c>
      <c r="E185" s="26">
        <v>16</v>
      </c>
      <c r="F185" s="26">
        <v>16</v>
      </c>
      <c r="G185" s="2" t="s">
        <v>2818</v>
      </c>
      <c r="H185" s="344" t="s">
        <v>868</v>
      </c>
      <c r="I185" s="5">
        <v>5</v>
      </c>
      <c r="J185" s="5">
        <v>3</v>
      </c>
      <c r="Y185" s="5">
        <v>4</v>
      </c>
      <c r="Z185" s="5">
        <v>4</v>
      </c>
      <c r="AA185" s="41" t="s">
        <v>4169</v>
      </c>
      <c r="AB185" s="26" t="s">
        <v>2455</v>
      </c>
      <c r="AS185" s="2"/>
    </row>
    <row r="186" spans="1:45">
      <c r="A186" s="318" t="s">
        <v>836</v>
      </c>
      <c r="B186" s="2">
        <v>118</v>
      </c>
      <c r="C186" s="100" t="s">
        <v>2664</v>
      </c>
      <c r="D186" s="347" t="s">
        <v>3144</v>
      </c>
      <c r="E186" s="26">
        <v>7</v>
      </c>
      <c r="F186" s="26">
        <v>7</v>
      </c>
      <c r="G186" s="2" t="s">
        <v>2818</v>
      </c>
      <c r="H186" s="344" t="s">
        <v>18</v>
      </c>
      <c r="K186" s="5">
        <v>7</v>
      </c>
      <c r="AA186" s="41" t="s">
        <v>4149</v>
      </c>
      <c r="AB186" s="103" t="s">
        <v>625</v>
      </c>
    </row>
    <row r="187" spans="1:45">
      <c r="A187" s="318" t="s">
        <v>1860</v>
      </c>
      <c r="B187" s="2">
        <v>11</v>
      </c>
      <c r="C187" s="100" t="s">
        <v>2664</v>
      </c>
      <c r="D187" s="347" t="s">
        <v>764</v>
      </c>
      <c r="E187" s="26">
        <v>10</v>
      </c>
      <c r="F187" s="26">
        <v>10</v>
      </c>
      <c r="G187" s="2" t="s">
        <v>2818</v>
      </c>
      <c r="H187" s="344" t="s">
        <v>18</v>
      </c>
      <c r="L187" s="5">
        <v>7</v>
      </c>
      <c r="U187" s="5">
        <v>3</v>
      </c>
      <c r="AA187" s="41" t="s">
        <v>4150</v>
      </c>
      <c r="AB187" s="103" t="s">
        <v>625</v>
      </c>
    </row>
    <row r="188" spans="1:45">
      <c r="A188" s="340" t="s">
        <v>2665</v>
      </c>
      <c r="B188" s="15"/>
      <c r="C188" s="100" t="s">
        <v>2664</v>
      </c>
      <c r="D188" s="347" t="s">
        <v>4984</v>
      </c>
      <c r="E188" s="26">
        <v>2</v>
      </c>
      <c r="F188" s="26">
        <v>2</v>
      </c>
      <c r="G188" s="2" t="s">
        <v>2818</v>
      </c>
      <c r="H188" s="343" t="s">
        <v>18</v>
      </c>
      <c r="N188" s="5">
        <v>6</v>
      </c>
      <c r="AA188" s="41" t="s">
        <v>4638</v>
      </c>
      <c r="AB188" s="103" t="s">
        <v>625</v>
      </c>
    </row>
    <row r="189" spans="1:45">
      <c r="A189" s="318" t="s">
        <v>365</v>
      </c>
      <c r="B189" s="2">
        <v>172</v>
      </c>
      <c r="C189" s="100" t="s">
        <v>2664</v>
      </c>
      <c r="D189" s="347" t="s">
        <v>4985</v>
      </c>
      <c r="E189" s="26">
        <v>2</v>
      </c>
      <c r="F189" s="26">
        <v>2</v>
      </c>
      <c r="G189" s="2" t="s">
        <v>2818</v>
      </c>
      <c r="H189" s="344" t="s">
        <v>18</v>
      </c>
      <c r="M189" s="5">
        <v>1</v>
      </c>
      <c r="N189" s="5">
        <v>3</v>
      </c>
      <c r="AA189" s="41" t="s">
        <v>4638</v>
      </c>
      <c r="AB189" s="103" t="s">
        <v>625</v>
      </c>
    </row>
    <row r="190" spans="1:45">
      <c r="A190" s="340" t="s">
        <v>2665</v>
      </c>
      <c r="B190" s="15"/>
      <c r="C190" s="100" t="s">
        <v>2664</v>
      </c>
      <c r="D190" s="347" t="s">
        <v>4985</v>
      </c>
      <c r="E190" s="26">
        <v>2</v>
      </c>
      <c r="F190" s="26">
        <v>2</v>
      </c>
      <c r="G190" s="2" t="s">
        <v>2818</v>
      </c>
      <c r="H190" s="343" t="s">
        <v>18</v>
      </c>
      <c r="M190" s="5">
        <v>1</v>
      </c>
      <c r="N190" s="5">
        <v>3</v>
      </c>
      <c r="AA190" s="41" t="s">
        <v>4638</v>
      </c>
      <c r="AB190" s="103" t="s">
        <v>625</v>
      </c>
    </row>
    <row r="191" spans="1:45">
      <c r="A191" s="340" t="s">
        <v>2665</v>
      </c>
      <c r="B191" s="15"/>
      <c r="C191" s="100" t="s">
        <v>2666</v>
      </c>
      <c r="D191" s="347" t="s">
        <v>3204</v>
      </c>
      <c r="E191" s="26">
        <v>5</v>
      </c>
      <c r="F191" s="26">
        <v>5</v>
      </c>
      <c r="G191" s="2" t="s">
        <v>2818</v>
      </c>
      <c r="H191" s="343" t="s">
        <v>18</v>
      </c>
      <c r="K191" s="5">
        <v>1</v>
      </c>
      <c r="L191" s="5">
        <v>4</v>
      </c>
      <c r="AA191" s="41" t="s">
        <v>4127</v>
      </c>
      <c r="AB191" s="26" t="s">
        <v>2455</v>
      </c>
    </row>
    <row r="192" spans="1:45">
      <c r="A192" s="318" t="s">
        <v>1758</v>
      </c>
      <c r="B192" s="2">
        <v>105</v>
      </c>
      <c r="C192" s="96" t="s">
        <v>2666</v>
      </c>
      <c r="D192" s="347" t="s">
        <v>2750</v>
      </c>
      <c r="E192" s="26">
        <v>5</v>
      </c>
      <c r="F192" s="26">
        <v>5</v>
      </c>
      <c r="G192" s="2" t="s">
        <v>2818</v>
      </c>
      <c r="H192" s="343" t="s">
        <v>18</v>
      </c>
      <c r="K192" s="5">
        <v>1</v>
      </c>
      <c r="L192" s="5">
        <v>4</v>
      </c>
      <c r="AA192" s="41" t="s">
        <v>4127</v>
      </c>
      <c r="AB192" s="26" t="s">
        <v>2455</v>
      </c>
      <c r="AS192" s="2"/>
    </row>
    <row r="193" spans="1:45">
      <c r="A193" s="318" t="s">
        <v>1747</v>
      </c>
      <c r="B193" s="2">
        <v>210</v>
      </c>
      <c r="C193" s="100" t="s">
        <v>2666</v>
      </c>
      <c r="D193" s="347" t="s">
        <v>3395</v>
      </c>
      <c r="E193" s="26">
        <v>9</v>
      </c>
      <c r="F193" s="26">
        <v>9</v>
      </c>
      <c r="G193" s="2" t="s">
        <v>2818</v>
      </c>
      <c r="H193" s="344" t="s">
        <v>1531</v>
      </c>
      <c r="K193" s="5">
        <v>5</v>
      </c>
      <c r="L193" s="5">
        <v>4</v>
      </c>
      <c r="AA193" s="41" t="s">
        <v>4153</v>
      </c>
      <c r="AB193" s="26" t="s">
        <v>2455</v>
      </c>
      <c r="AS193" s="2"/>
    </row>
    <row r="194" spans="1:45">
      <c r="A194" s="340" t="s">
        <v>2665</v>
      </c>
      <c r="B194" s="15"/>
      <c r="C194" s="100" t="s">
        <v>2666</v>
      </c>
      <c r="D194" s="347" t="s">
        <v>3396</v>
      </c>
      <c r="E194" s="26">
        <v>8</v>
      </c>
      <c r="F194" s="26">
        <v>8</v>
      </c>
      <c r="G194" s="2" t="s">
        <v>2818</v>
      </c>
      <c r="H194" s="343" t="s">
        <v>1531</v>
      </c>
      <c r="K194" s="5">
        <v>4</v>
      </c>
      <c r="L194" s="5">
        <v>4</v>
      </c>
      <c r="AA194" s="41" t="s">
        <v>4153</v>
      </c>
      <c r="AB194" s="26" t="s">
        <v>2455</v>
      </c>
    </row>
    <row r="195" spans="1:45">
      <c r="A195" s="318" t="s">
        <v>1169</v>
      </c>
      <c r="B195" s="2">
        <v>218</v>
      </c>
      <c r="C195" s="97" t="s">
        <v>578</v>
      </c>
      <c r="D195" s="347" t="s">
        <v>1239</v>
      </c>
      <c r="E195" s="26">
        <v>3</v>
      </c>
      <c r="F195" s="26">
        <v>3</v>
      </c>
      <c r="G195" s="2" t="s">
        <v>2818</v>
      </c>
      <c r="H195" s="343" t="s">
        <v>18</v>
      </c>
      <c r="M195" s="5">
        <v>1</v>
      </c>
      <c r="N195" s="5">
        <v>6</v>
      </c>
      <c r="AA195" s="41" t="s">
        <v>1809</v>
      </c>
      <c r="AB195" s="26" t="s">
        <v>4926</v>
      </c>
      <c r="AQ195" s="26" t="s">
        <v>1169</v>
      </c>
    </row>
    <row r="196" spans="1:45">
      <c r="A196" s="318" t="s">
        <v>1169</v>
      </c>
      <c r="B196" s="2">
        <v>219</v>
      </c>
      <c r="C196" s="97" t="s">
        <v>578</v>
      </c>
      <c r="D196" s="347" t="s">
        <v>1240</v>
      </c>
      <c r="E196" s="26">
        <v>1</v>
      </c>
      <c r="F196" s="26">
        <v>1</v>
      </c>
      <c r="G196" s="2" t="s">
        <v>2818</v>
      </c>
      <c r="H196" s="343" t="s">
        <v>18</v>
      </c>
      <c r="N196" s="5">
        <v>4</v>
      </c>
      <c r="AA196" s="41" t="s">
        <v>1809</v>
      </c>
      <c r="AB196" s="26" t="s">
        <v>4926</v>
      </c>
      <c r="AQ196" s="26" t="s">
        <v>1169</v>
      </c>
    </row>
    <row r="197" spans="1:45">
      <c r="A197" s="318" t="s">
        <v>364</v>
      </c>
      <c r="B197" s="2">
        <v>196</v>
      </c>
      <c r="C197" s="100" t="s">
        <v>2666</v>
      </c>
      <c r="D197" s="347" t="s">
        <v>609</v>
      </c>
      <c r="E197" s="26">
        <v>15</v>
      </c>
      <c r="F197" s="26">
        <v>15</v>
      </c>
      <c r="G197" s="2" t="s">
        <v>2818</v>
      </c>
      <c r="H197" s="344" t="s">
        <v>1993</v>
      </c>
      <c r="J197" s="5">
        <v>3</v>
      </c>
      <c r="K197" s="5">
        <v>9</v>
      </c>
      <c r="M197" s="5">
        <v>3</v>
      </c>
      <c r="AA197" s="41" t="s">
        <v>4126</v>
      </c>
      <c r="AB197" s="26" t="s">
        <v>2455</v>
      </c>
    </row>
    <row r="198" spans="1:45">
      <c r="A198" s="318" t="s">
        <v>1758</v>
      </c>
      <c r="B198" s="2">
        <v>144</v>
      </c>
      <c r="C198" s="96" t="s">
        <v>2666</v>
      </c>
      <c r="D198" s="347" t="s">
        <v>3578</v>
      </c>
      <c r="E198" s="26">
        <v>11</v>
      </c>
      <c r="F198" s="26">
        <v>11</v>
      </c>
      <c r="G198" s="2" t="s">
        <v>2818</v>
      </c>
      <c r="H198" s="343" t="s">
        <v>18</v>
      </c>
      <c r="K198" s="5">
        <v>1</v>
      </c>
      <c r="L198" s="5">
        <v>5</v>
      </c>
      <c r="M198" s="5">
        <v>1</v>
      </c>
      <c r="P198" s="5">
        <v>4</v>
      </c>
      <c r="AA198" s="41" t="s">
        <v>4153</v>
      </c>
      <c r="AB198" s="26" t="s">
        <v>2455</v>
      </c>
    </row>
    <row r="199" spans="1:45">
      <c r="A199" s="318" t="s">
        <v>1758</v>
      </c>
      <c r="B199" s="2">
        <v>103</v>
      </c>
      <c r="C199" s="96" t="s">
        <v>2666</v>
      </c>
      <c r="D199" s="347" t="s">
        <v>2747</v>
      </c>
      <c r="E199" s="26">
        <v>8</v>
      </c>
      <c r="F199" s="26">
        <v>8</v>
      </c>
      <c r="G199" s="2" t="s">
        <v>2818</v>
      </c>
      <c r="H199" s="343" t="s">
        <v>18</v>
      </c>
      <c r="K199" s="5">
        <v>1</v>
      </c>
      <c r="M199" s="5">
        <v>6</v>
      </c>
      <c r="O199" s="5">
        <v>1</v>
      </c>
      <c r="AA199" s="41" t="s">
        <v>4127</v>
      </c>
      <c r="AB199" s="26" t="s">
        <v>2455</v>
      </c>
    </row>
    <row r="200" spans="1:45">
      <c r="A200" s="318" t="s">
        <v>1860</v>
      </c>
      <c r="B200" s="2">
        <v>33</v>
      </c>
      <c r="C200" s="100" t="s">
        <v>2666</v>
      </c>
      <c r="D200" s="347" t="s">
        <v>2924</v>
      </c>
      <c r="E200" s="26">
        <v>9</v>
      </c>
      <c r="F200" s="26">
        <v>9</v>
      </c>
      <c r="G200" s="2" t="s">
        <v>2818</v>
      </c>
      <c r="H200" s="344" t="s">
        <v>1532</v>
      </c>
      <c r="I200" s="5">
        <v>5</v>
      </c>
      <c r="L200" s="5">
        <v>2</v>
      </c>
      <c r="U200" s="5">
        <v>2</v>
      </c>
      <c r="AA200" s="41" t="s">
        <v>4155</v>
      </c>
      <c r="AB200" s="26" t="s">
        <v>2455</v>
      </c>
      <c r="AS200" s="2"/>
    </row>
    <row r="201" spans="1:45">
      <c r="A201" s="341" t="s">
        <v>5057</v>
      </c>
      <c r="B201" s="5">
        <v>45</v>
      </c>
      <c r="C201" s="240" t="s">
        <v>2664</v>
      </c>
      <c r="D201" s="36" t="s">
        <v>5770</v>
      </c>
      <c r="E201" s="99">
        <v>4</v>
      </c>
      <c r="F201" s="99">
        <v>4</v>
      </c>
      <c r="G201" s="43" t="s">
        <v>2818</v>
      </c>
      <c r="H201" s="57" t="s">
        <v>18</v>
      </c>
      <c r="I201"/>
      <c r="M201" s="5">
        <v>3</v>
      </c>
      <c r="N201" s="5">
        <v>3</v>
      </c>
      <c r="Y201" s="43"/>
      <c r="Z201" s="43"/>
      <c r="AA201" s="41" t="s">
        <v>4638</v>
      </c>
      <c r="AQ201" s="26" t="s">
        <v>8</v>
      </c>
    </row>
    <row r="202" spans="1:45">
      <c r="A202" s="340" t="s">
        <v>2665</v>
      </c>
      <c r="C202" s="32" t="s">
        <v>578</v>
      </c>
      <c r="D202" s="347" t="s">
        <v>1533</v>
      </c>
      <c r="E202" s="26">
        <v>2</v>
      </c>
      <c r="F202" s="26">
        <v>2</v>
      </c>
      <c r="G202" s="2" t="s">
        <v>2818</v>
      </c>
      <c r="H202" s="344" t="s">
        <v>1530</v>
      </c>
      <c r="K202" s="5">
        <v>1</v>
      </c>
      <c r="N202" s="5">
        <v>3</v>
      </c>
      <c r="AA202" s="41" t="s">
        <v>4150</v>
      </c>
      <c r="AB202" s="103" t="s">
        <v>625</v>
      </c>
    </row>
    <row r="203" spans="1:45">
      <c r="A203" s="318" t="s">
        <v>1297</v>
      </c>
      <c r="B203" s="2">
        <v>193</v>
      </c>
      <c r="C203" s="97" t="s">
        <v>578</v>
      </c>
      <c r="D203" s="347" t="s">
        <v>1381</v>
      </c>
      <c r="E203" s="26">
        <v>0</v>
      </c>
      <c r="F203" s="26">
        <v>0</v>
      </c>
      <c r="G203" s="2" t="s">
        <v>2821</v>
      </c>
      <c r="H203" s="343" t="s">
        <v>1382</v>
      </c>
      <c r="N203" s="5">
        <v>1</v>
      </c>
      <c r="AA203" s="41" t="s">
        <v>4148</v>
      </c>
      <c r="AB203" s="26" t="s">
        <v>2455</v>
      </c>
      <c r="AQ203" s="99" t="s">
        <v>1297</v>
      </c>
    </row>
    <row r="204" spans="1:45">
      <c r="A204" s="318" t="s">
        <v>1860</v>
      </c>
      <c r="B204" s="2">
        <v>35</v>
      </c>
      <c r="C204" s="100" t="s">
        <v>2664</v>
      </c>
      <c r="D204" s="347" t="s">
        <v>5005</v>
      </c>
      <c r="E204" s="26">
        <v>3</v>
      </c>
      <c r="F204" s="26">
        <v>3</v>
      </c>
      <c r="G204" s="2" t="s">
        <v>2818</v>
      </c>
      <c r="H204" s="344" t="s">
        <v>1993</v>
      </c>
      <c r="J204" s="5">
        <v>1</v>
      </c>
      <c r="N204" s="5">
        <v>6</v>
      </c>
      <c r="AA204" s="41" t="s">
        <v>4149</v>
      </c>
      <c r="AB204" s="103" t="s">
        <v>625</v>
      </c>
    </row>
    <row r="205" spans="1:45">
      <c r="A205" s="318" t="s">
        <v>364</v>
      </c>
      <c r="B205" s="2">
        <v>216</v>
      </c>
      <c r="C205" s="100" t="s">
        <v>2666</v>
      </c>
      <c r="D205" s="347" t="s">
        <v>2790</v>
      </c>
      <c r="E205" s="26">
        <v>10</v>
      </c>
      <c r="F205" s="26">
        <v>10</v>
      </c>
      <c r="G205" s="2" t="s">
        <v>2818</v>
      </c>
      <c r="H205" s="344" t="s">
        <v>2707</v>
      </c>
      <c r="L205" s="5">
        <v>3</v>
      </c>
      <c r="M205" s="5">
        <v>4</v>
      </c>
      <c r="P205" s="5">
        <v>3</v>
      </c>
      <c r="AA205" s="41" t="s">
        <v>4153</v>
      </c>
      <c r="AB205" s="26" t="s">
        <v>2455</v>
      </c>
    </row>
    <row r="206" spans="1:45">
      <c r="A206" s="318" t="s">
        <v>1860</v>
      </c>
      <c r="B206" s="2">
        <v>36</v>
      </c>
      <c r="C206" s="100" t="s">
        <v>2664</v>
      </c>
      <c r="D206" s="347" t="s">
        <v>1034</v>
      </c>
      <c r="E206" s="26">
        <v>1</v>
      </c>
      <c r="F206" s="26">
        <v>1</v>
      </c>
      <c r="G206" s="2" t="s">
        <v>2818</v>
      </c>
      <c r="H206" s="344" t="s">
        <v>1993</v>
      </c>
      <c r="N206" s="5">
        <v>3</v>
      </c>
      <c r="AA206" s="41" t="s">
        <v>4149</v>
      </c>
      <c r="AB206" s="103" t="s">
        <v>625</v>
      </c>
    </row>
    <row r="207" spans="1:45">
      <c r="A207" s="340" t="s">
        <v>5363</v>
      </c>
      <c r="B207" s="15"/>
      <c r="C207" s="100" t="s">
        <v>2666</v>
      </c>
      <c r="D207" s="347" t="s">
        <v>2836</v>
      </c>
      <c r="E207" s="26">
        <v>16</v>
      </c>
      <c r="F207" s="26">
        <v>16</v>
      </c>
      <c r="G207" s="2" t="s">
        <v>2818</v>
      </c>
      <c r="H207" s="343" t="s">
        <v>2352</v>
      </c>
      <c r="J207" s="5">
        <v>7</v>
      </c>
      <c r="Q207" s="5">
        <v>4</v>
      </c>
      <c r="T207" s="5">
        <v>5</v>
      </c>
      <c r="AA207" s="41" t="s">
        <v>4154</v>
      </c>
      <c r="AB207" s="26" t="s">
        <v>2455</v>
      </c>
    </row>
    <row r="208" spans="1:45">
      <c r="A208" s="318" t="s">
        <v>365</v>
      </c>
      <c r="B208" s="2">
        <v>222</v>
      </c>
      <c r="C208" s="100" t="s">
        <v>2666</v>
      </c>
      <c r="D208" s="347" t="s">
        <v>3205</v>
      </c>
      <c r="E208" s="26">
        <v>5</v>
      </c>
      <c r="F208" s="26">
        <v>5</v>
      </c>
      <c r="G208" s="2" t="s">
        <v>2818</v>
      </c>
      <c r="H208" s="344" t="s">
        <v>3732</v>
      </c>
      <c r="K208" s="5">
        <v>3</v>
      </c>
      <c r="N208" s="5">
        <v>6</v>
      </c>
      <c r="AA208" s="41" t="s">
        <v>4154</v>
      </c>
      <c r="AB208" s="26" t="s">
        <v>2455</v>
      </c>
    </row>
    <row r="209" spans="1:45">
      <c r="A209" s="318" t="s">
        <v>365</v>
      </c>
      <c r="B209" s="2">
        <v>222</v>
      </c>
      <c r="C209" s="100" t="s">
        <v>2664</v>
      </c>
      <c r="D209" s="347" t="s">
        <v>4986</v>
      </c>
      <c r="E209" s="26">
        <v>2</v>
      </c>
      <c r="F209" s="26">
        <v>2</v>
      </c>
      <c r="G209" s="2" t="s">
        <v>2818</v>
      </c>
      <c r="H209" s="344" t="s">
        <v>3732</v>
      </c>
      <c r="N209" s="5">
        <v>6</v>
      </c>
      <c r="AA209" s="41" t="s">
        <v>4154</v>
      </c>
      <c r="AB209" s="103" t="s">
        <v>625</v>
      </c>
    </row>
    <row r="210" spans="1:45">
      <c r="A210" s="340" t="s">
        <v>2665</v>
      </c>
      <c r="B210" s="15"/>
      <c r="C210" s="32" t="s">
        <v>578</v>
      </c>
      <c r="D210" s="347" t="s">
        <v>4385</v>
      </c>
      <c r="E210" s="26">
        <v>3</v>
      </c>
      <c r="F210" s="26">
        <v>3</v>
      </c>
      <c r="G210" s="2" t="s">
        <v>2821</v>
      </c>
      <c r="H210" s="343" t="s">
        <v>3012</v>
      </c>
      <c r="L210" s="5">
        <v>3</v>
      </c>
      <c r="AA210" s="41" t="s">
        <v>4150</v>
      </c>
      <c r="AB210" s="103" t="s">
        <v>625</v>
      </c>
    </row>
    <row r="211" spans="1:45">
      <c r="A211" s="340" t="s">
        <v>4227</v>
      </c>
      <c r="B211" s="2">
        <v>13</v>
      </c>
      <c r="C211" s="100" t="s">
        <v>2666</v>
      </c>
      <c r="D211" s="347" t="s">
        <v>3127</v>
      </c>
      <c r="E211" s="26">
        <v>7</v>
      </c>
      <c r="F211" s="26">
        <v>7</v>
      </c>
      <c r="G211" s="2" t="s">
        <v>2818</v>
      </c>
      <c r="H211" s="343" t="s">
        <v>2706</v>
      </c>
      <c r="I211" s="5">
        <v>7</v>
      </c>
      <c r="AA211" s="41" t="s">
        <v>4148</v>
      </c>
      <c r="AB211" s="26" t="s">
        <v>2455</v>
      </c>
      <c r="AQ211" s="99" t="s">
        <v>4227</v>
      </c>
    </row>
    <row r="212" spans="1:45">
      <c r="A212" s="318" t="s">
        <v>1917</v>
      </c>
      <c r="B212" s="2">
        <v>185</v>
      </c>
      <c r="C212" s="100" t="s">
        <v>2666</v>
      </c>
      <c r="D212" s="347" t="s">
        <v>933</v>
      </c>
      <c r="E212" s="26">
        <v>16</v>
      </c>
      <c r="F212" s="26">
        <v>16</v>
      </c>
      <c r="G212" s="2" t="s">
        <v>1747</v>
      </c>
      <c r="H212" s="344" t="s">
        <v>2319</v>
      </c>
      <c r="I212" s="2"/>
      <c r="J212" s="2"/>
      <c r="K212" s="2"/>
      <c r="L212" s="2">
        <v>3</v>
      </c>
      <c r="M212" s="2">
        <v>8</v>
      </c>
      <c r="N212" s="2"/>
      <c r="O212" s="2"/>
      <c r="P212" s="2">
        <v>3</v>
      </c>
      <c r="Q212" s="2"/>
      <c r="R212" s="2">
        <v>2</v>
      </c>
      <c r="S212" s="2"/>
      <c r="T212" s="2"/>
      <c r="U212" s="2"/>
      <c r="V212" s="2"/>
      <c r="W212" s="2"/>
      <c r="X212" s="2"/>
      <c r="Y212" s="2"/>
      <c r="Z212" s="2"/>
      <c r="AA212" s="41" t="s">
        <v>4639</v>
      </c>
      <c r="AB212" s="26" t="s">
        <v>2455</v>
      </c>
      <c r="AC212" s="2"/>
      <c r="AD212" s="2"/>
      <c r="AE212" s="2"/>
      <c r="AF212" s="2"/>
      <c r="AG212" s="2"/>
      <c r="AH212" s="2"/>
      <c r="AI212" s="2"/>
      <c r="AJ212" s="2"/>
      <c r="AK212" s="2"/>
      <c r="AL212" s="2"/>
      <c r="AM212" s="2"/>
      <c r="AN212" s="2"/>
      <c r="AO212" s="2"/>
      <c r="AP212" s="32"/>
      <c r="AQ212" s="26"/>
      <c r="AR212" s="2"/>
      <c r="AS212" s="2"/>
    </row>
    <row r="213" spans="1:45">
      <c r="A213" s="318" t="s">
        <v>1169</v>
      </c>
      <c r="B213" s="2">
        <v>178</v>
      </c>
      <c r="C213" s="97" t="s">
        <v>578</v>
      </c>
      <c r="D213" s="347" t="s">
        <v>1170</v>
      </c>
      <c r="E213" s="26">
        <v>7</v>
      </c>
      <c r="F213" s="26">
        <v>7</v>
      </c>
      <c r="G213" s="2" t="s">
        <v>2818</v>
      </c>
      <c r="H213" s="343" t="s">
        <v>2705</v>
      </c>
      <c r="J213" s="5">
        <v>2</v>
      </c>
      <c r="M213" s="5">
        <v>5</v>
      </c>
      <c r="AA213" s="41" t="s">
        <v>1809</v>
      </c>
      <c r="AB213" s="26" t="s">
        <v>4926</v>
      </c>
      <c r="AQ213" s="26" t="s">
        <v>1169</v>
      </c>
      <c r="AR213" s="2"/>
    </row>
    <row r="214" spans="1:45">
      <c r="A214" s="341" t="s">
        <v>2665</v>
      </c>
      <c r="C214" s="96" t="s">
        <v>2664</v>
      </c>
      <c r="D214" s="347" t="s">
        <v>5364</v>
      </c>
      <c r="E214" s="26">
        <v>3</v>
      </c>
      <c r="F214" s="26">
        <v>3</v>
      </c>
      <c r="G214" s="2" t="s">
        <v>2818</v>
      </c>
      <c r="H214" s="343" t="s">
        <v>2705</v>
      </c>
      <c r="K214" s="5">
        <v>2</v>
      </c>
      <c r="N214" s="5">
        <v>3</v>
      </c>
      <c r="AA214" s="41" t="s">
        <v>4150</v>
      </c>
      <c r="AR214" s="2"/>
    </row>
    <row r="215" spans="1:45">
      <c r="A215" s="340" t="s">
        <v>2665</v>
      </c>
      <c r="B215" s="15"/>
      <c r="C215" s="100" t="s">
        <v>2666</v>
      </c>
      <c r="D215" s="347" t="s">
        <v>2969</v>
      </c>
      <c r="E215" s="26">
        <v>5</v>
      </c>
      <c r="F215" s="26">
        <v>5</v>
      </c>
      <c r="G215" s="2" t="s">
        <v>2818</v>
      </c>
      <c r="H215" s="343" t="s">
        <v>18</v>
      </c>
      <c r="L215" s="5">
        <v>1</v>
      </c>
      <c r="M215" s="5">
        <v>4</v>
      </c>
      <c r="AA215" s="41" t="s">
        <v>4150</v>
      </c>
      <c r="AB215" s="103" t="s">
        <v>625</v>
      </c>
    </row>
    <row r="216" spans="1:45">
      <c r="A216" s="318" t="s">
        <v>1917</v>
      </c>
      <c r="B216" s="2">
        <v>122</v>
      </c>
      <c r="C216" s="100" t="s">
        <v>2664</v>
      </c>
      <c r="D216" s="347" t="s">
        <v>1572</v>
      </c>
      <c r="E216" s="420">
        <v>1</v>
      </c>
      <c r="F216" s="26">
        <v>3</v>
      </c>
      <c r="G216" s="2" t="s">
        <v>2818</v>
      </c>
      <c r="H216" s="344" t="s">
        <v>18</v>
      </c>
      <c r="I216" s="5">
        <v>1</v>
      </c>
      <c r="N216" s="5">
        <v>6</v>
      </c>
      <c r="AA216" s="41" t="s">
        <v>4163</v>
      </c>
      <c r="AB216" s="103" t="s">
        <v>625</v>
      </c>
    </row>
    <row r="217" spans="1:45">
      <c r="A217" s="318" t="s">
        <v>1297</v>
      </c>
      <c r="B217" s="2">
        <v>215</v>
      </c>
      <c r="C217" s="97" t="s">
        <v>578</v>
      </c>
      <c r="D217" s="347" t="s">
        <v>1392</v>
      </c>
      <c r="E217" s="26">
        <v>6</v>
      </c>
      <c r="F217" s="26">
        <v>6</v>
      </c>
      <c r="G217" s="2" t="s">
        <v>2818</v>
      </c>
      <c r="H217" s="343" t="s">
        <v>1393</v>
      </c>
      <c r="L217" s="5">
        <v>6</v>
      </c>
      <c r="AA217" s="41" t="s">
        <v>4148</v>
      </c>
      <c r="AQ217" s="99" t="s">
        <v>1297</v>
      </c>
    </row>
    <row r="218" spans="1:45">
      <c r="A218" s="318" t="s">
        <v>1297</v>
      </c>
      <c r="B218" s="2">
        <v>142</v>
      </c>
      <c r="C218" s="97" t="s">
        <v>578</v>
      </c>
      <c r="D218" s="347" t="s">
        <v>1561</v>
      </c>
      <c r="E218" s="26">
        <v>7</v>
      </c>
      <c r="F218" s="26">
        <v>7</v>
      </c>
      <c r="G218" s="2" t="s">
        <v>2818</v>
      </c>
      <c r="H218" s="343" t="s">
        <v>23</v>
      </c>
      <c r="J218" s="5">
        <v>4</v>
      </c>
      <c r="M218" s="5">
        <v>3</v>
      </c>
      <c r="AA218" s="41" t="s">
        <v>23</v>
      </c>
      <c r="AB218" s="26" t="s">
        <v>2455</v>
      </c>
    </row>
    <row r="219" spans="1:45">
      <c r="A219" s="340" t="s">
        <v>5363</v>
      </c>
      <c r="B219" s="15"/>
      <c r="C219" s="100" t="s">
        <v>2666</v>
      </c>
      <c r="D219" s="347" t="s">
        <v>3123</v>
      </c>
      <c r="E219" s="420">
        <v>2</v>
      </c>
      <c r="F219" s="26">
        <v>3</v>
      </c>
      <c r="G219" s="2" t="s">
        <v>2818</v>
      </c>
      <c r="H219" s="343" t="s">
        <v>18</v>
      </c>
      <c r="K219" s="5">
        <v>2</v>
      </c>
      <c r="N219" s="5">
        <v>3</v>
      </c>
      <c r="AA219" s="41" t="s">
        <v>4155</v>
      </c>
      <c r="AB219" s="26" t="s">
        <v>2455</v>
      </c>
    </row>
    <row r="220" spans="1:45">
      <c r="A220" s="318" t="s">
        <v>1860</v>
      </c>
      <c r="B220" s="2">
        <v>23</v>
      </c>
      <c r="C220" s="97" t="s">
        <v>578</v>
      </c>
      <c r="D220" s="347" t="s">
        <v>2636</v>
      </c>
      <c r="E220" s="26">
        <v>14</v>
      </c>
      <c r="F220" s="26">
        <v>14</v>
      </c>
      <c r="G220" s="2" t="s">
        <v>2818</v>
      </c>
      <c r="H220" s="344" t="s">
        <v>1993</v>
      </c>
      <c r="M220" s="5">
        <v>14</v>
      </c>
      <c r="AA220" s="41" t="s">
        <v>4149</v>
      </c>
      <c r="AB220" s="103" t="s">
        <v>625</v>
      </c>
    </row>
    <row r="221" spans="1:45">
      <c r="A221" s="318" t="s">
        <v>365</v>
      </c>
      <c r="B221" s="2">
        <v>172</v>
      </c>
      <c r="C221" s="96" t="s">
        <v>2664</v>
      </c>
      <c r="D221" s="347" t="s">
        <v>4292</v>
      </c>
      <c r="E221" s="26">
        <v>6</v>
      </c>
      <c r="F221" s="26">
        <v>6</v>
      </c>
      <c r="G221" s="2" t="s">
        <v>2818</v>
      </c>
      <c r="H221" s="344" t="s">
        <v>18</v>
      </c>
      <c r="M221" s="5">
        <v>5</v>
      </c>
      <c r="N221" s="5">
        <v>3</v>
      </c>
      <c r="AA221" s="41" t="s">
        <v>4638</v>
      </c>
      <c r="AB221" s="103" t="s">
        <v>625</v>
      </c>
    </row>
    <row r="222" spans="1:45">
      <c r="A222" s="318" t="s">
        <v>1860</v>
      </c>
      <c r="B222" s="2">
        <v>65</v>
      </c>
      <c r="C222" s="97" t="s">
        <v>578</v>
      </c>
      <c r="D222" s="347" t="s">
        <v>765</v>
      </c>
      <c r="E222" s="26">
        <v>10</v>
      </c>
      <c r="F222" s="26">
        <v>10</v>
      </c>
      <c r="G222" s="2" t="s">
        <v>2818</v>
      </c>
      <c r="H222" s="344" t="s">
        <v>1993</v>
      </c>
      <c r="K222" s="5">
        <v>4</v>
      </c>
      <c r="M222" s="5">
        <v>3</v>
      </c>
      <c r="O222" s="5">
        <v>3</v>
      </c>
      <c r="AA222" s="41" t="s">
        <v>4149</v>
      </c>
      <c r="AB222" s="103" t="s">
        <v>625</v>
      </c>
      <c r="AR222" s="2"/>
    </row>
    <row r="223" spans="1:45" s="494" customFormat="1">
      <c r="A223" s="318" t="s">
        <v>363</v>
      </c>
      <c r="B223" s="2">
        <v>281</v>
      </c>
      <c r="C223" s="97" t="s">
        <v>578</v>
      </c>
      <c r="D223" s="347" t="s">
        <v>4987</v>
      </c>
      <c r="E223" s="26">
        <v>2</v>
      </c>
      <c r="F223" s="26">
        <v>2</v>
      </c>
      <c r="G223" s="2" t="s">
        <v>2818</v>
      </c>
      <c r="H223" s="344" t="s">
        <v>18</v>
      </c>
      <c r="I223" s="5"/>
      <c r="J223" s="5"/>
      <c r="K223" s="5"/>
      <c r="L223" s="5"/>
      <c r="M223" s="5"/>
      <c r="N223" s="5">
        <v>6</v>
      </c>
      <c r="O223" s="5"/>
      <c r="P223" s="5"/>
      <c r="Q223" s="5"/>
      <c r="R223" s="5"/>
      <c r="S223" s="5"/>
      <c r="T223" s="5"/>
      <c r="U223" s="5"/>
      <c r="V223" s="5"/>
      <c r="W223" s="5"/>
      <c r="X223" s="5"/>
      <c r="Y223" s="5"/>
      <c r="Z223" s="5"/>
      <c r="AA223" s="41" t="s">
        <v>4127</v>
      </c>
      <c r="AB223" s="103" t="s">
        <v>625</v>
      </c>
      <c r="AC223" s="5"/>
      <c r="AD223" s="5"/>
      <c r="AE223" s="5"/>
      <c r="AF223" s="5"/>
      <c r="AG223" s="5"/>
      <c r="AH223" s="5"/>
      <c r="AI223" s="5"/>
      <c r="AJ223" s="5"/>
      <c r="AK223" s="5"/>
      <c r="AL223" s="5"/>
      <c r="AM223" s="5"/>
      <c r="AN223" s="5"/>
      <c r="AO223" s="5"/>
      <c r="AP223" s="91"/>
      <c r="AQ223" s="99"/>
      <c r="AR223" s="487"/>
      <c r="AS223" s="487"/>
    </row>
    <row r="224" spans="1:45">
      <c r="A224" s="318" t="s">
        <v>364</v>
      </c>
      <c r="B224" s="2">
        <v>175</v>
      </c>
      <c r="C224" s="97" t="s">
        <v>578</v>
      </c>
      <c r="D224" s="347" t="s">
        <v>4988</v>
      </c>
      <c r="E224" s="26">
        <v>2</v>
      </c>
      <c r="F224" s="26">
        <v>2</v>
      </c>
      <c r="G224" s="2" t="s">
        <v>2818</v>
      </c>
      <c r="H224" s="344" t="s">
        <v>18</v>
      </c>
      <c r="N224" s="5">
        <v>8</v>
      </c>
      <c r="AA224" s="41" t="s">
        <v>4092</v>
      </c>
      <c r="AB224" s="103" t="s">
        <v>625</v>
      </c>
    </row>
    <row r="225" spans="1:45">
      <c r="A225" s="318" t="s">
        <v>1860</v>
      </c>
      <c r="B225" s="2">
        <v>94</v>
      </c>
      <c r="C225" s="97" t="s">
        <v>578</v>
      </c>
      <c r="D225" s="347" t="s">
        <v>766</v>
      </c>
      <c r="E225" s="26">
        <v>10</v>
      </c>
      <c r="F225" s="26">
        <v>10</v>
      </c>
      <c r="G225" s="2" t="s">
        <v>2818</v>
      </c>
      <c r="H225" s="344" t="s">
        <v>1993</v>
      </c>
      <c r="M225" s="5">
        <v>7</v>
      </c>
      <c r="R225" s="5">
        <v>3</v>
      </c>
      <c r="AA225" s="41" t="s">
        <v>4149</v>
      </c>
      <c r="AB225" s="103" t="s">
        <v>625</v>
      </c>
    </row>
    <row r="226" spans="1:45">
      <c r="A226" s="318" t="s">
        <v>1860</v>
      </c>
      <c r="B226" s="2">
        <v>102</v>
      </c>
      <c r="C226" s="97" t="s">
        <v>578</v>
      </c>
      <c r="D226" s="347" t="s">
        <v>2640</v>
      </c>
      <c r="E226" s="420">
        <v>15</v>
      </c>
      <c r="F226" s="26">
        <v>14</v>
      </c>
      <c r="G226" s="2" t="s">
        <v>2818</v>
      </c>
      <c r="H226" s="344" t="s">
        <v>1993</v>
      </c>
      <c r="M226" s="5">
        <v>8</v>
      </c>
      <c r="N226" s="5">
        <v>3</v>
      </c>
      <c r="R226" s="5">
        <v>5</v>
      </c>
      <c r="AA226" s="41" t="s">
        <v>4149</v>
      </c>
      <c r="AB226" s="103" t="s">
        <v>625</v>
      </c>
    </row>
    <row r="227" spans="1:45">
      <c r="A227" s="318" t="s">
        <v>1860</v>
      </c>
      <c r="B227" s="2">
        <v>37</v>
      </c>
      <c r="C227" s="97" t="s">
        <v>578</v>
      </c>
      <c r="D227" s="347" t="s">
        <v>1035</v>
      </c>
      <c r="E227" s="26">
        <v>1</v>
      </c>
      <c r="F227" s="26">
        <v>1</v>
      </c>
      <c r="G227" s="2" t="s">
        <v>2818</v>
      </c>
      <c r="H227" s="344" t="s">
        <v>1993</v>
      </c>
      <c r="N227" s="5">
        <v>4</v>
      </c>
      <c r="AA227" s="41" t="s">
        <v>4149</v>
      </c>
      <c r="AB227" s="103" t="s">
        <v>625</v>
      </c>
      <c r="AS227" s="2"/>
    </row>
    <row r="228" spans="1:45">
      <c r="A228" s="318" t="s">
        <v>363</v>
      </c>
      <c r="B228" s="2">
        <v>269</v>
      </c>
      <c r="C228" s="100" t="s">
        <v>2666</v>
      </c>
      <c r="D228" s="347" t="s">
        <v>1825</v>
      </c>
      <c r="E228" s="26">
        <v>20</v>
      </c>
      <c r="F228" s="26">
        <v>20</v>
      </c>
      <c r="G228" s="2" t="s">
        <v>2818</v>
      </c>
      <c r="H228" s="344" t="s">
        <v>18</v>
      </c>
      <c r="I228" s="5">
        <v>1</v>
      </c>
      <c r="J228" s="5">
        <v>6</v>
      </c>
      <c r="Y228" s="5">
        <v>8</v>
      </c>
      <c r="Z228" s="5">
        <v>5</v>
      </c>
      <c r="AA228" s="41" t="s">
        <v>4158</v>
      </c>
      <c r="AB228" s="26" t="s">
        <v>2455</v>
      </c>
    </row>
    <row r="229" spans="1:45">
      <c r="A229" s="318" t="s">
        <v>365</v>
      </c>
      <c r="B229" s="2">
        <v>182</v>
      </c>
      <c r="C229" s="100" t="s">
        <v>2664</v>
      </c>
      <c r="D229" s="347" t="s">
        <v>2502</v>
      </c>
      <c r="E229" s="26">
        <v>15</v>
      </c>
      <c r="F229" s="26">
        <v>15</v>
      </c>
      <c r="G229" s="2" t="s">
        <v>2818</v>
      </c>
      <c r="H229" s="344" t="s">
        <v>18</v>
      </c>
      <c r="K229" s="5">
        <v>5</v>
      </c>
      <c r="L229" s="5">
        <v>5</v>
      </c>
      <c r="U229" s="5">
        <v>5</v>
      </c>
      <c r="AA229" s="41" t="s">
        <v>4638</v>
      </c>
      <c r="AB229" s="103" t="s">
        <v>625</v>
      </c>
    </row>
    <row r="230" spans="1:45">
      <c r="A230" s="318" t="s">
        <v>836</v>
      </c>
      <c r="B230" s="2">
        <v>119</v>
      </c>
      <c r="C230" s="97" t="s">
        <v>578</v>
      </c>
      <c r="D230" s="347" t="s">
        <v>3145</v>
      </c>
      <c r="E230" s="26">
        <v>5</v>
      </c>
      <c r="F230" s="26">
        <v>5</v>
      </c>
      <c r="G230" s="2" t="s">
        <v>2818</v>
      </c>
      <c r="H230" s="344" t="s">
        <v>18</v>
      </c>
      <c r="M230" s="5">
        <v>5</v>
      </c>
      <c r="AA230" s="41" t="s">
        <v>4149</v>
      </c>
      <c r="AB230" s="103" t="s">
        <v>625</v>
      </c>
    </row>
    <row r="231" spans="1:45">
      <c r="A231" s="318" t="s">
        <v>1860</v>
      </c>
      <c r="B231" s="2">
        <v>38</v>
      </c>
      <c r="C231" s="100" t="s">
        <v>2664</v>
      </c>
      <c r="D231" s="347" t="s">
        <v>4989</v>
      </c>
      <c r="E231" s="26">
        <v>2</v>
      </c>
      <c r="F231" s="26">
        <v>2</v>
      </c>
      <c r="G231" s="2" t="s">
        <v>2818</v>
      </c>
      <c r="H231" s="344" t="s">
        <v>1993</v>
      </c>
      <c r="K231" s="5">
        <v>1</v>
      </c>
      <c r="N231" s="5">
        <v>3</v>
      </c>
      <c r="AA231" s="41" t="s">
        <v>4149</v>
      </c>
      <c r="AB231" s="103" t="s">
        <v>625</v>
      </c>
    </row>
    <row r="232" spans="1:45">
      <c r="A232" s="340" t="s">
        <v>2665</v>
      </c>
      <c r="C232" s="100" t="s">
        <v>2664</v>
      </c>
      <c r="D232" s="347" t="s">
        <v>4989</v>
      </c>
      <c r="E232" s="26">
        <v>7</v>
      </c>
      <c r="F232" s="26">
        <v>7</v>
      </c>
      <c r="G232" s="2" t="s">
        <v>2818</v>
      </c>
      <c r="H232" s="344" t="s">
        <v>2706</v>
      </c>
      <c r="J232" s="5">
        <v>6</v>
      </c>
      <c r="K232" s="5">
        <v>1</v>
      </c>
      <c r="AA232" s="41" t="s">
        <v>4149</v>
      </c>
      <c r="AB232" s="103" t="s">
        <v>625</v>
      </c>
    </row>
    <row r="233" spans="1:45">
      <c r="A233" s="318" t="s">
        <v>836</v>
      </c>
      <c r="B233" s="2">
        <v>212</v>
      </c>
      <c r="C233" s="96" t="s">
        <v>2664</v>
      </c>
      <c r="D233" s="347" t="s">
        <v>3116</v>
      </c>
      <c r="E233" s="26">
        <v>2</v>
      </c>
      <c r="F233" s="26">
        <v>2</v>
      </c>
      <c r="G233" s="2" t="s">
        <v>2818</v>
      </c>
      <c r="H233" s="344" t="s">
        <v>18</v>
      </c>
      <c r="I233" s="2"/>
      <c r="J233" s="2"/>
      <c r="K233" s="2"/>
      <c r="L233" s="2">
        <v>1</v>
      </c>
      <c r="M233" s="5">
        <v>1</v>
      </c>
      <c r="N233" s="2"/>
      <c r="O233" s="2"/>
      <c r="P233" s="2"/>
      <c r="Q233" s="2"/>
      <c r="R233" s="2"/>
      <c r="S233" s="2"/>
      <c r="T233" s="2"/>
      <c r="U233" s="2"/>
      <c r="V233" s="2"/>
      <c r="W233" s="2"/>
      <c r="X233" s="2"/>
      <c r="Y233" s="2"/>
      <c r="Z233" s="2"/>
      <c r="AA233" s="41" t="s">
        <v>4154</v>
      </c>
      <c r="AC233" s="2"/>
      <c r="AD233" s="2"/>
      <c r="AE233" s="2"/>
      <c r="AF233" s="2"/>
      <c r="AG233" s="2"/>
      <c r="AH233" s="2"/>
      <c r="AI233" s="2"/>
      <c r="AJ233" s="2"/>
      <c r="AK233" s="2"/>
      <c r="AL233" s="2"/>
      <c r="AM233" s="2"/>
      <c r="AN233" s="2"/>
      <c r="AO233" s="2"/>
      <c r="AP233" s="32"/>
      <c r="AQ233" s="26"/>
      <c r="AR233" s="2"/>
    </row>
    <row r="234" spans="1:45">
      <c r="A234" s="318" t="s">
        <v>1758</v>
      </c>
      <c r="B234" s="2">
        <v>155</v>
      </c>
      <c r="C234" s="96" t="s">
        <v>2664</v>
      </c>
      <c r="D234" s="347" t="s">
        <v>1810</v>
      </c>
      <c r="E234" s="26">
        <v>7</v>
      </c>
      <c r="F234" s="26">
        <v>7</v>
      </c>
      <c r="G234" s="2" t="s">
        <v>2818</v>
      </c>
      <c r="H234" s="343" t="s">
        <v>18</v>
      </c>
      <c r="I234" s="2"/>
      <c r="J234" s="2"/>
      <c r="L234" s="2"/>
      <c r="M234" s="5">
        <v>5</v>
      </c>
      <c r="N234" s="5">
        <v>6</v>
      </c>
      <c r="AA234" s="41" t="s">
        <v>1809</v>
      </c>
      <c r="AR234" s="2"/>
    </row>
    <row r="235" spans="1:45">
      <c r="A235" s="318" t="s">
        <v>1758</v>
      </c>
      <c r="B235" s="2">
        <v>155</v>
      </c>
      <c r="C235" s="96" t="s">
        <v>2664</v>
      </c>
      <c r="D235" s="347" t="s">
        <v>1808</v>
      </c>
      <c r="E235" s="26">
        <v>2</v>
      </c>
      <c r="F235" s="26">
        <v>2</v>
      </c>
      <c r="G235" s="2" t="s">
        <v>2818</v>
      </c>
      <c r="H235" s="343" t="s">
        <v>18</v>
      </c>
      <c r="I235" s="2"/>
      <c r="J235" s="2"/>
      <c r="K235" s="2"/>
      <c r="L235" s="2"/>
      <c r="M235" s="2"/>
      <c r="N235" s="2">
        <v>6</v>
      </c>
      <c r="O235" s="2"/>
      <c r="P235" s="2"/>
      <c r="Q235" s="2"/>
      <c r="R235" s="2"/>
      <c r="S235" s="2"/>
      <c r="T235" s="2"/>
      <c r="U235" s="2"/>
      <c r="V235" s="2"/>
      <c r="W235" s="2"/>
      <c r="X235" s="2"/>
      <c r="Y235" s="2"/>
      <c r="Z235" s="2"/>
      <c r="AA235" s="41" t="s">
        <v>1809</v>
      </c>
      <c r="AC235" s="2"/>
      <c r="AD235" s="2"/>
      <c r="AE235" s="2"/>
      <c r="AF235" s="2"/>
      <c r="AG235" s="2"/>
      <c r="AH235" s="2"/>
      <c r="AI235" s="2"/>
      <c r="AJ235" s="2"/>
      <c r="AK235" s="2"/>
      <c r="AL235" s="2"/>
      <c r="AM235" s="2"/>
      <c r="AN235" s="2"/>
      <c r="AO235" s="2"/>
      <c r="AP235" s="32"/>
      <c r="AQ235" s="26"/>
    </row>
    <row r="236" spans="1:45">
      <c r="A236" s="318" t="s">
        <v>836</v>
      </c>
      <c r="B236" s="2">
        <v>215</v>
      </c>
      <c r="C236" s="96" t="s">
        <v>1758</v>
      </c>
      <c r="D236" s="347" t="s">
        <v>3118</v>
      </c>
      <c r="E236" s="26">
        <v>1</v>
      </c>
      <c r="F236" s="26">
        <v>1</v>
      </c>
      <c r="G236" s="2" t="s">
        <v>2818</v>
      </c>
      <c r="H236" s="344" t="s">
        <v>18</v>
      </c>
      <c r="I236" s="2"/>
      <c r="J236" s="2"/>
      <c r="L236" s="2"/>
      <c r="M236" s="2">
        <v>1</v>
      </c>
      <c r="N236" s="2"/>
      <c r="O236" s="2"/>
      <c r="P236" s="2"/>
      <c r="Q236" s="2"/>
      <c r="R236" s="2"/>
      <c r="S236" s="2"/>
      <c r="T236" s="2"/>
      <c r="U236" s="2"/>
      <c r="V236" s="2"/>
      <c r="W236" s="2"/>
      <c r="X236" s="2"/>
      <c r="Y236" s="2"/>
      <c r="Z236" s="2"/>
      <c r="AA236" s="41" t="s">
        <v>4150</v>
      </c>
      <c r="AC236" s="2"/>
      <c r="AD236" s="2"/>
      <c r="AE236" s="2"/>
      <c r="AF236" s="2"/>
      <c r="AG236" s="2"/>
      <c r="AH236" s="2"/>
      <c r="AI236" s="2"/>
      <c r="AJ236" s="2"/>
      <c r="AK236" s="2"/>
      <c r="AL236" s="2"/>
      <c r="AM236" s="2"/>
      <c r="AN236" s="2"/>
      <c r="AO236" s="2"/>
      <c r="AP236" s="32"/>
      <c r="AQ236" s="26"/>
    </row>
    <row r="237" spans="1:45">
      <c r="A237" s="318" t="s">
        <v>365</v>
      </c>
      <c r="B237" s="2">
        <v>178</v>
      </c>
      <c r="C237" s="100" t="s">
        <v>2664</v>
      </c>
      <c r="D237" s="347" t="s">
        <v>4305</v>
      </c>
      <c r="E237" s="26">
        <v>7</v>
      </c>
      <c r="F237" s="26">
        <v>7</v>
      </c>
      <c r="G237" s="2" t="s">
        <v>2818</v>
      </c>
      <c r="H237" s="344" t="s">
        <v>18</v>
      </c>
      <c r="L237" s="2">
        <v>3</v>
      </c>
      <c r="M237" s="5">
        <v>2</v>
      </c>
      <c r="N237" s="5">
        <v>6</v>
      </c>
      <c r="AA237" s="41" t="s">
        <v>4638</v>
      </c>
      <c r="AB237" s="103" t="s">
        <v>625</v>
      </c>
    </row>
    <row r="238" spans="1:45">
      <c r="A238" s="341" t="s">
        <v>2665</v>
      </c>
      <c r="C238" s="96" t="s">
        <v>2664</v>
      </c>
      <c r="D238" s="347" t="s">
        <v>5365</v>
      </c>
      <c r="E238" s="26">
        <v>3</v>
      </c>
      <c r="F238" s="26">
        <v>3</v>
      </c>
      <c r="G238" s="2" t="s">
        <v>2821</v>
      </c>
      <c r="H238" s="343" t="s">
        <v>2753</v>
      </c>
      <c r="L238" s="5">
        <v>2</v>
      </c>
      <c r="N238" s="5">
        <v>3</v>
      </c>
      <c r="AA238" s="41" t="s">
        <v>4150</v>
      </c>
    </row>
    <row r="239" spans="1:45">
      <c r="A239" s="318" t="s">
        <v>364</v>
      </c>
      <c r="B239" s="2">
        <v>153</v>
      </c>
      <c r="C239" s="100" t="s">
        <v>2666</v>
      </c>
      <c r="D239" s="347" t="s">
        <v>1826</v>
      </c>
      <c r="E239" s="26">
        <v>20</v>
      </c>
      <c r="F239" s="26">
        <v>20</v>
      </c>
      <c r="G239" s="2" t="s">
        <v>2818</v>
      </c>
      <c r="H239" s="344" t="s">
        <v>18</v>
      </c>
      <c r="I239" s="5">
        <v>7</v>
      </c>
      <c r="W239" s="5">
        <v>2</v>
      </c>
      <c r="Y239" s="5">
        <v>5</v>
      </c>
      <c r="Z239" s="5">
        <v>6</v>
      </c>
      <c r="AA239" s="41" t="s">
        <v>4160</v>
      </c>
      <c r="AB239" s="26" t="s">
        <v>2455</v>
      </c>
    </row>
    <row r="240" spans="1:45">
      <c r="A240" s="318" t="s">
        <v>836</v>
      </c>
      <c r="B240" s="2">
        <v>120</v>
      </c>
      <c r="C240" s="97" t="s">
        <v>578</v>
      </c>
      <c r="D240" s="347" t="s">
        <v>3146</v>
      </c>
      <c r="E240" s="26">
        <v>8</v>
      </c>
      <c r="F240" s="26">
        <v>8</v>
      </c>
      <c r="G240" s="2" t="s">
        <v>2818</v>
      </c>
      <c r="H240" s="344" t="s">
        <v>18</v>
      </c>
      <c r="K240" s="5">
        <v>3</v>
      </c>
      <c r="M240" s="5">
        <v>4</v>
      </c>
      <c r="AA240" s="41" t="s">
        <v>4149</v>
      </c>
      <c r="AB240" s="103" t="s">
        <v>625</v>
      </c>
      <c r="AC240" s="5">
        <v>1</v>
      </c>
    </row>
    <row r="241" spans="1:45">
      <c r="A241" s="318" t="s">
        <v>1917</v>
      </c>
      <c r="B241" s="2">
        <v>123</v>
      </c>
      <c r="C241" s="100" t="s">
        <v>2664</v>
      </c>
      <c r="D241" s="347" t="s">
        <v>1579</v>
      </c>
      <c r="E241" s="420">
        <v>2</v>
      </c>
      <c r="F241" s="26">
        <v>3</v>
      </c>
      <c r="G241" s="2" t="s">
        <v>2818</v>
      </c>
      <c r="H241" s="344" t="s">
        <v>18</v>
      </c>
      <c r="I241" s="5">
        <v>1</v>
      </c>
      <c r="N241" s="5">
        <v>6</v>
      </c>
      <c r="AA241" s="41" t="s">
        <v>4163</v>
      </c>
      <c r="AB241" s="103" t="s">
        <v>625</v>
      </c>
    </row>
    <row r="242" spans="1:45">
      <c r="A242" s="318" t="s">
        <v>1860</v>
      </c>
      <c r="B242" s="2">
        <v>83</v>
      </c>
      <c r="C242" s="97" t="s">
        <v>578</v>
      </c>
      <c r="D242" s="347" t="s">
        <v>3194</v>
      </c>
      <c r="E242" s="26">
        <v>18</v>
      </c>
      <c r="F242" s="26">
        <v>18</v>
      </c>
      <c r="G242" s="2" t="s">
        <v>2818</v>
      </c>
      <c r="H242" s="344" t="s">
        <v>1993</v>
      </c>
      <c r="I242" s="5">
        <v>7</v>
      </c>
      <c r="W242" s="5">
        <v>4</v>
      </c>
      <c r="Y242" s="5">
        <v>5</v>
      </c>
      <c r="Z242" s="5">
        <v>2</v>
      </c>
      <c r="AA242" s="41" t="s">
        <v>4157</v>
      </c>
      <c r="AB242" s="103" t="s">
        <v>625</v>
      </c>
    </row>
    <row r="243" spans="1:45">
      <c r="A243" s="318" t="s">
        <v>1747</v>
      </c>
      <c r="B243" s="2">
        <v>175</v>
      </c>
      <c r="C243" s="100" t="s">
        <v>2666</v>
      </c>
      <c r="D243" s="347" t="s">
        <v>3397</v>
      </c>
      <c r="E243" s="26">
        <v>11</v>
      </c>
      <c r="F243" s="26">
        <v>11</v>
      </c>
      <c r="G243" s="2" t="s">
        <v>2818</v>
      </c>
      <c r="H243" s="344" t="s">
        <v>870</v>
      </c>
      <c r="J243" s="5">
        <v>8</v>
      </c>
      <c r="T243" s="5">
        <v>3</v>
      </c>
      <c r="AA243" s="41" t="s">
        <v>3420</v>
      </c>
      <c r="AB243" s="26" t="s">
        <v>2455</v>
      </c>
    </row>
    <row r="244" spans="1:45">
      <c r="A244" s="341" t="s">
        <v>4921</v>
      </c>
      <c r="B244" s="5">
        <v>15</v>
      </c>
      <c r="C244" s="240" t="s">
        <v>2664</v>
      </c>
      <c r="D244" s="58" t="s">
        <v>5714</v>
      </c>
      <c r="E244" s="99">
        <v>3</v>
      </c>
      <c r="F244" s="99">
        <v>3</v>
      </c>
      <c r="G244" s="43" t="s">
        <v>2818</v>
      </c>
      <c r="H244" s="57" t="s">
        <v>5715</v>
      </c>
      <c r="I244"/>
      <c r="N244" s="5">
        <v>9</v>
      </c>
      <c r="Y244" s="43"/>
      <c r="Z244" s="43"/>
      <c r="AA244" s="41" t="s">
        <v>4622</v>
      </c>
      <c r="AQ244" s="26" t="s">
        <v>8</v>
      </c>
      <c r="AR244" s="2"/>
    </row>
    <row r="245" spans="1:45">
      <c r="A245" s="318" t="s">
        <v>365</v>
      </c>
      <c r="B245" s="2">
        <v>222</v>
      </c>
      <c r="C245" s="100" t="s">
        <v>2664</v>
      </c>
      <c r="D245" s="347" t="s">
        <v>1036</v>
      </c>
      <c r="E245" s="26">
        <v>1</v>
      </c>
      <c r="F245" s="26">
        <v>1</v>
      </c>
      <c r="G245" s="2" t="s">
        <v>2818</v>
      </c>
      <c r="H245" s="344" t="s">
        <v>41</v>
      </c>
      <c r="N245" s="5">
        <v>4</v>
      </c>
      <c r="AA245" s="41" t="s">
        <v>4150</v>
      </c>
      <c r="AB245" s="103" t="s">
        <v>625</v>
      </c>
    </row>
    <row r="246" spans="1:45">
      <c r="A246" s="341" t="s">
        <v>4921</v>
      </c>
      <c r="B246" s="5">
        <v>29</v>
      </c>
      <c r="C246" s="240" t="s">
        <v>2664</v>
      </c>
      <c r="D246" s="58" t="s">
        <v>1036</v>
      </c>
      <c r="E246" s="99">
        <v>1</v>
      </c>
      <c r="F246" s="99">
        <v>1</v>
      </c>
      <c r="G246" s="43" t="s">
        <v>2818</v>
      </c>
      <c r="H246" s="57" t="s">
        <v>41</v>
      </c>
      <c r="I246"/>
      <c r="N246" s="5">
        <v>4</v>
      </c>
      <c r="Y246" s="43"/>
      <c r="Z246" s="43"/>
      <c r="AA246" s="41" t="s">
        <v>4622</v>
      </c>
      <c r="AQ246" s="26" t="s">
        <v>8</v>
      </c>
    </row>
    <row r="247" spans="1:45">
      <c r="A247" s="318" t="s">
        <v>365</v>
      </c>
      <c r="B247" s="2">
        <v>221</v>
      </c>
      <c r="C247" s="100" t="s">
        <v>2664</v>
      </c>
      <c r="D247" s="347" t="s">
        <v>4386</v>
      </c>
      <c r="E247" s="26">
        <v>3</v>
      </c>
      <c r="F247" s="26">
        <v>3</v>
      </c>
      <c r="G247" s="2" t="s">
        <v>2818</v>
      </c>
      <c r="H247" s="344" t="s">
        <v>41</v>
      </c>
      <c r="N247" s="5">
        <v>9</v>
      </c>
      <c r="AA247" s="41" t="s">
        <v>4150</v>
      </c>
      <c r="AB247" s="103" t="s">
        <v>625</v>
      </c>
    </row>
    <row r="248" spans="1:45">
      <c r="A248" s="318" t="s">
        <v>836</v>
      </c>
      <c r="B248" s="2">
        <v>164</v>
      </c>
      <c r="C248" s="96" t="s">
        <v>2666</v>
      </c>
      <c r="D248" s="347" t="s">
        <v>3107</v>
      </c>
      <c r="E248" s="26">
        <v>6</v>
      </c>
      <c r="F248" s="26">
        <v>6</v>
      </c>
      <c r="G248" s="2" t="s">
        <v>2818</v>
      </c>
      <c r="H248" s="344" t="s">
        <v>1507</v>
      </c>
      <c r="J248" s="5">
        <v>1</v>
      </c>
      <c r="K248" s="5">
        <v>4</v>
      </c>
      <c r="N248" s="5">
        <v>3</v>
      </c>
      <c r="AA248" s="41" t="s">
        <v>4168</v>
      </c>
      <c r="AB248" s="26" t="s">
        <v>2455</v>
      </c>
      <c r="AQ248" s="99" t="s">
        <v>836</v>
      </c>
      <c r="AS248" s="2"/>
    </row>
    <row r="249" spans="1:45">
      <c r="A249" s="318" t="s">
        <v>836</v>
      </c>
      <c r="B249" s="2">
        <v>152</v>
      </c>
      <c r="C249" s="97" t="s">
        <v>578</v>
      </c>
      <c r="D249" s="347" t="s">
        <v>5697</v>
      </c>
      <c r="E249" s="26">
        <v>6</v>
      </c>
      <c r="F249" s="26">
        <v>6</v>
      </c>
      <c r="G249" s="2" t="s">
        <v>2818</v>
      </c>
      <c r="H249" s="344" t="s">
        <v>3885</v>
      </c>
      <c r="K249" s="5">
        <v>6</v>
      </c>
      <c r="N249" s="5">
        <v>2</v>
      </c>
      <c r="AA249" s="41" t="s">
        <v>4168</v>
      </c>
      <c r="AB249" s="26" t="s">
        <v>2455</v>
      </c>
    </row>
    <row r="250" spans="1:45">
      <c r="A250" s="318" t="s">
        <v>1095</v>
      </c>
      <c r="B250" s="2">
        <v>190</v>
      </c>
      <c r="C250" s="97" t="s">
        <v>578</v>
      </c>
      <c r="D250" s="347" t="s">
        <v>1715</v>
      </c>
      <c r="E250" s="26">
        <v>2</v>
      </c>
      <c r="F250" s="26">
        <v>2</v>
      </c>
      <c r="G250" s="2" t="s">
        <v>2818</v>
      </c>
      <c r="H250" s="343" t="s">
        <v>18</v>
      </c>
      <c r="N250" s="5">
        <v>6</v>
      </c>
      <c r="AA250" s="41" t="s">
        <v>4149</v>
      </c>
    </row>
    <row r="251" spans="1:45">
      <c r="A251" s="318" t="s">
        <v>1747</v>
      </c>
      <c r="B251" s="2">
        <v>204</v>
      </c>
      <c r="C251" s="100" t="s">
        <v>2666</v>
      </c>
      <c r="D251" s="347" t="s">
        <v>3398</v>
      </c>
      <c r="E251" s="420">
        <v>5</v>
      </c>
      <c r="F251" s="26">
        <v>4</v>
      </c>
      <c r="G251" s="2" t="s">
        <v>2818</v>
      </c>
      <c r="H251" s="344" t="s">
        <v>2320</v>
      </c>
      <c r="K251" s="5">
        <v>4</v>
      </c>
      <c r="AA251" s="41" t="s">
        <v>4317</v>
      </c>
      <c r="AB251" s="26" t="s">
        <v>2455</v>
      </c>
    </row>
    <row r="252" spans="1:45">
      <c r="A252" s="318" t="s">
        <v>1169</v>
      </c>
      <c r="B252" s="2">
        <v>199</v>
      </c>
      <c r="C252" s="96" t="s">
        <v>1758</v>
      </c>
      <c r="D252" s="347" t="s">
        <v>1231</v>
      </c>
      <c r="E252" s="26">
        <v>3</v>
      </c>
      <c r="F252" s="26">
        <v>3</v>
      </c>
      <c r="G252" s="2" t="s">
        <v>2818</v>
      </c>
      <c r="H252" s="343" t="s">
        <v>1232</v>
      </c>
      <c r="L252" s="5">
        <v>3</v>
      </c>
      <c r="AA252" s="41" t="s">
        <v>180</v>
      </c>
      <c r="AB252" s="26" t="s">
        <v>2455</v>
      </c>
      <c r="AQ252" s="26" t="s">
        <v>1169</v>
      </c>
    </row>
    <row r="253" spans="1:45">
      <c r="A253" s="318" t="s">
        <v>836</v>
      </c>
      <c r="B253" s="2">
        <v>120</v>
      </c>
      <c r="C253" s="96" t="s">
        <v>2664</v>
      </c>
      <c r="D253" s="347" t="s">
        <v>3147</v>
      </c>
      <c r="E253" s="26">
        <v>7</v>
      </c>
      <c r="F253" s="26">
        <v>7</v>
      </c>
      <c r="G253" s="2" t="s">
        <v>2818</v>
      </c>
      <c r="H253" s="344" t="s">
        <v>18</v>
      </c>
      <c r="J253" s="5">
        <v>3</v>
      </c>
      <c r="K253" s="5">
        <v>4</v>
      </c>
      <c r="AA253" s="41" t="s">
        <v>4149</v>
      </c>
      <c r="AB253" s="103" t="s">
        <v>625</v>
      </c>
    </row>
    <row r="254" spans="1:45">
      <c r="A254" s="318" t="s">
        <v>1860</v>
      </c>
      <c r="B254" s="2">
        <v>10</v>
      </c>
      <c r="C254" s="100" t="s">
        <v>2664</v>
      </c>
      <c r="D254" s="347" t="s">
        <v>907</v>
      </c>
      <c r="E254" s="26">
        <v>8</v>
      </c>
      <c r="F254" s="26">
        <v>8</v>
      </c>
      <c r="G254" s="2" t="s">
        <v>2818</v>
      </c>
      <c r="H254" s="344" t="s">
        <v>1993</v>
      </c>
      <c r="M254" s="5">
        <v>7</v>
      </c>
      <c r="U254" s="5">
        <v>1</v>
      </c>
      <c r="AA254" s="41" t="s">
        <v>4622</v>
      </c>
      <c r="AB254" s="103" t="s">
        <v>625</v>
      </c>
    </row>
    <row r="255" spans="1:45">
      <c r="A255" s="383" t="s">
        <v>468</v>
      </c>
      <c r="B255" s="2">
        <v>119</v>
      </c>
      <c r="C255" s="100" t="s">
        <v>2666</v>
      </c>
      <c r="D255" s="347" t="s">
        <v>406</v>
      </c>
      <c r="E255" s="26">
        <v>15</v>
      </c>
      <c r="F255" s="26">
        <v>15</v>
      </c>
      <c r="G255" s="2" t="s">
        <v>2818</v>
      </c>
      <c r="H255" s="344" t="s">
        <v>18</v>
      </c>
      <c r="I255" s="5">
        <v>7</v>
      </c>
      <c r="Y255" s="5">
        <v>5</v>
      </c>
      <c r="Z255" s="5">
        <v>3</v>
      </c>
      <c r="AA255" s="41" t="s">
        <v>4160</v>
      </c>
      <c r="AB255" s="26" t="s">
        <v>2455</v>
      </c>
    </row>
    <row r="256" spans="1:45">
      <c r="A256" s="318" t="s">
        <v>1169</v>
      </c>
      <c r="B256" s="2">
        <v>162</v>
      </c>
      <c r="C256" s="96" t="s">
        <v>2666</v>
      </c>
      <c r="D256" s="347" t="s">
        <v>187</v>
      </c>
      <c r="E256" s="26">
        <v>2</v>
      </c>
      <c r="F256" s="26">
        <v>2</v>
      </c>
      <c r="G256" s="2" t="s">
        <v>2821</v>
      </c>
      <c r="H256" s="343" t="s">
        <v>188</v>
      </c>
      <c r="K256" s="5">
        <v>1</v>
      </c>
      <c r="L256" s="5">
        <v>1</v>
      </c>
      <c r="AA256" s="41" t="s">
        <v>1229</v>
      </c>
      <c r="AB256" s="26" t="s">
        <v>2455</v>
      </c>
      <c r="AQ256" s="26" t="s">
        <v>1169</v>
      </c>
    </row>
    <row r="257" spans="1:45">
      <c r="A257" s="318" t="s">
        <v>1747</v>
      </c>
      <c r="B257" s="2">
        <v>128</v>
      </c>
      <c r="C257" s="96" t="s">
        <v>2664</v>
      </c>
      <c r="D257" s="347" t="s">
        <v>3399</v>
      </c>
      <c r="E257" s="26">
        <v>11</v>
      </c>
      <c r="F257" s="26">
        <v>11</v>
      </c>
      <c r="G257" s="2" t="s">
        <v>2818</v>
      </c>
      <c r="H257" s="344" t="s">
        <v>18</v>
      </c>
      <c r="J257" s="5">
        <v>3</v>
      </c>
      <c r="M257" s="5">
        <v>4</v>
      </c>
      <c r="T257" s="5">
        <v>4</v>
      </c>
      <c r="AA257" s="41" t="s">
        <v>4118</v>
      </c>
      <c r="AB257" s="103" t="s">
        <v>625</v>
      </c>
    </row>
    <row r="258" spans="1:45">
      <c r="A258" s="318" t="s">
        <v>1747</v>
      </c>
      <c r="B258" s="2">
        <v>130</v>
      </c>
      <c r="C258" s="96" t="s">
        <v>2664</v>
      </c>
      <c r="D258" s="347" t="s">
        <v>2323</v>
      </c>
      <c r="E258" s="26">
        <v>2</v>
      </c>
      <c r="F258" s="26">
        <v>2</v>
      </c>
      <c r="G258" s="2" t="s">
        <v>2818</v>
      </c>
      <c r="H258" s="344" t="s">
        <v>18</v>
      </c>
      <c r="N258" s="5">
        <v>7</v>
      </c>
      <c r="AA258" s="41" t="s">
        <v>4118</v>
      </c>
      <c r="AB258" s="103" t="s">
        <v>625</v>
      </c>
    </row>
    <row r="259" spans="1:45">
      <c r="A259" s="318" t="s">
        <v>1747</v>
      </c>
      <c r="B259" s="2">
        <v>128</v>
      </c>
      <c r="C259" s="96" t="s">
        <v>2664</v>
      </c>
      <c r="D259" s="347" t="s">
        <v>2322</v>
      </c>
      <c r="E259" s="26">
        <v>5</v>
      </c>
      <c r="F259" s="26">
        <v>5</v>
      </c>
      <c r="G259" s="2" t="s">
        <v>2818</v>
      </c>
      <c r="H259" s="344" t="s">
        <v>18</v>
      </c>
      <c r="K259" s="5">
        <v>2</v>
      </c>
      <c r="L259" s="2">
        <v>3</v>
      </c>
      <c r="AA259" s="41" t="s">
        <v>4118</v>
      </c>
      <c r="AB259" s="103" t="s">
        <v>625</v>
      </c>
    </row>
    <row r="260" spans="1:45">
      <c r="A260" s="318" t="s">
        <v>1747</v>
      </c>
      <c r="B260" s="2">
        <v>128</v>
      </c>
      <c r="C260" s="96" t="s">
        <v>2664</v>
      </c>
      <c r="D260" s="347" t="s">
        <v>3230</v>
      </c>
      <c r="E260" s="26">
        <v>10</v>
      </c>
      <c r="F260" s="26">
        <v>10</v>
      </c>
      <c r="G260" s="2" t="s">
        <v>2818</v>
      </c>
      <c r="H260" s="344" t="s">
        <v>18</v>
      </c>
      <c r="L260" s="2">
        <v>3</v>
      </c>
      <c r="M260" s="5">
        <v>4</v>
      </c>
      <c r="R260" s="5">
        <v>3</v>
      </c>
      <c r="AA260" s="41" t="s">
        <v>4118</v>
      </c>
      <c r="AB260" s="103" t="s">
        <v>625</v>
      </c>
      <c r="AR260" s="2"/>
    </row>
    <row r="261" spans="1:45">
      <c r="A261" s="318" t="s">
        <v>1747</v>
      </c>
      <c r="B261" s="2">
        <v>130</v>
      </c>
      <c r="C261" s="96" t="s">
        <v>2664</v>
      </c>
      <c r="D261" s="347" t="s">
        <v>3231</v>
      </c>
      <c r="E261" s="26">
        <v>10</v>
      </c>
      <c r="F261" s="26">
        <v>10</v>
      </c>
      <c r="G261" s="2" t="s">
        <v>2818</v>
      </c>
      <c r="H261" s="344" t="s">
        <v>18</v>
      </c>
      <c r="J261" s="5">
        <v>7</v>
      </c>
      <c r="T261" s="5">
        <v>3</v>
      </c>
      <c r="AA261" s="41" t="s">
        <v>4118</v>
      </c>
      <c r="AB261" s="103" t="s">
        <v>625</v>
      </c>
      <c r="AS261" s="2"/>
    </row>
    <row r="262" spans="1:45">
      <c r="A262" s="318" t="s">
        <v>1747</v>
      </c>
      <c r="B262" s="2">
        <v>132</v>
      </c>
      <c r="C262" s="96" t="s">
        <v>2664</v>
      </c>
      <c r="D262" s="347" t="s">
        <v>2321</v>
      </c>
      <c r="E262" s="26">
        <v>2</v>
      </c>
      <c r="F262" s="26">
        <v>2</v>
      </c>
      <c r="G262" s="2" t="s">
        <v>2818</v>
      </c>
      <c r="H262" s="344" t="s">
        <v>18</v>
      </c>
      <c r="N262" s="2">
        <v>6</v>
      </c>
      <c r="O262" s="2"/>
      <c r="P262" s="2"/>
      <c r="Q262" s="2"/>
      <c r="R262" s="2"/>
      <c r="S262" s="2"/>
      <c r="T262" s="2"/>
      <c r="U262" s="2"/>
      <c r="V262" s="2"/>
      <c r="W262" s="2"/>
      <c r="X262" s="2"/>
      <c r="Y262" s="2"/>
      <c r="Z262" s="2"/>
      <c r="AA262" s="41" t="s">
        <v>4118</v>
      </c>
      <c r="AB262" s="103" t="s">
        <v>625</v>
      </c>
      <c r="AC262" s="2"/>
      <c r="AD262" s="2"/>
      <c r="AE262" s="2"/>
      <c r="AF262" s="2"/>
      <c r="AG262" s="2"/>
      <c r="AH262" s="2"/>
      <c r="AI262" s="2"/>
      <c r="AJ262" s="2"/>
      <c r="AK262" s="2"/>
      <c r="AL262" s="2"/>
      <c r="AM262" s="2"/>
      <c r="AN262" s="2"/>
      <c r="AO262" s="2"/>
      <c r="AP262" s="32"/>
      <c r="AQ262" s="26"/>
    </row>
    <row r="263" spans="1:45">
      <c r="A263" s="318" t="s">
        <v>1747</v>
      </c>
      <c r="B263" s="2">
        <v>132</v>
      </c>
      <c r="C263" s="96" t="s">
        <v>2664</v>
      </c>
      <c r="D263" s="347" t="s">
        <v>3232</v>
      </c>
      <c r="E263" s="26">
        <v>5</v>
      </c>
      <c r="F263" s="26">
        <v>5</v>
      </c>
      <c r="G263" s="2" t="s">
        <v>2818</v>
      </c>
      <c r="H263" s="344" t="s">
        <v>18</v>
      </c>
      <c r="M263" s="5">
        <v>4</v>
      </c>
      <c r="N263" s="5">
        <v>4</v>
      </c>
      <c r="AA263" s="41" t="s">
        <v>4118</v>
      </c>
      <c r="AB263" s="103" t="s">
        <v>625</v>
      </c>
    </row>
    <row r="264" spans="1:45">
      <c r="A264" s="486" t="s">
        <v>1747</v>
      </c>
      <c r="B264" s="487">
        <v>130</v>
      </c>
      <c r="C264" s="96" t="s">
        <v>2664</v>
      </c>
      <c r="D264" s="488" t="s">
        <v>3233</v>
      </c>
      <c r="E264" s="489">
        <v>6</v>
      </c>
      <c r="F264" s="489">
        <v>6</v>
      </c>
      <c r="G264" s="487" t="s">
        <v>2818</v>
      </c>
      <c r="H264" s="490" t="s">
        <v>18</v>
      </c>
      <c r="I264" s="487"/>
      <c r="J264" s="487">
        <v>5</v>
      </c>
      <c r="K264" s="487"/>
      <c r="L264" s="487"/>
      <c r="M264" s="487"/>
      <c r="N264" s="487">
        <v>4</v>
      </c>
      <c r="O264" s="487"/>
      <c r="P264" s="487"/>
      <c r="Q264" s="487"/>
      <c r="R264" s="487"/>
      <c r="S264" s="487"/>
      <c r="T264" s="487"/>
      <c r="U264" s="487"/>
      <c r="V264" s="487"/>
      <c r="W264" s="487"/>
      <c r="X264" s="487"/>
      <c r="Y264" s="487"/>
      <c r="Z264" s="487"/>
      <c r="AA264" s="491" t="s">
        <v>4118</v>
      </c>
      <c r="AB264" s="492" t="s">
        <v>625</v>
      </c>
      <c r="AC264" s="487"/>
      <c r="AD264" s="487"/>
      <c r="AE264" s="487"/>
      <c r="AF264" s="487"/>
      <c r="AG264" s="487"/>
      <c r="AH264" s="487"/>
      <c r="AI264" s="487"/>
      <c r="AJ264" s="487"/>
      <c r="AK264" s="487"/>
      <c r="AL264" s="487"/>
      <c r="AM264" s="487"/>
      <c r="AN264" s="487"/>
      <c r="AO264" s="487"/>
      <c r="AP264" s="493"/>
      <c r="AQ264" s="489"/>
    </row>
    <row r="265" spans="1:45">
      <c r="A265" s="318" t="s">
        <v>1747</v>
      </c>
      <c r="B265" s="2">
        <v>132</v>
      </c>
      <c r="C265" s="96" t="s">
        <v>2664</v>
      </c>
      <c r="D265" s="347" t="s">
        <v>3234</v>
      </c>
      <c r="E265" s="26">
        <v>5</v>
      </c>
      <c r="F265" s="26">
        <v>5</v>
      </c>
      <c r="G265" s="2" t="s">
        <v>2818</v>
      </c>
      <c r="H265" s="344" t="s">
        <v>18</v>
      </c>
      <c r="M265" s="5">
        <v>4</v>
      </c>
      <c r="N265" s="5">
        <v>3</v>
      </c>
      <c r="AA265" s="41" t="s">
        <v>4118</v>
      </c>
      <c r="AB265" s="103" t="s">
        <v>625</v>
      </c>
    </row>
    <row r="266" spans="1:45">
      <c r="A266" s="318" t="s">
        <v>1917</v>
      </c>
      <c r="B266" s="2">
        <v>154</v>
      </c>
      <c r="C266" s="100" t="s">
        <v>2664</v>
      </c>
      <c r="D266" s="347" t="s">
        <v>1076</v>
      </c>
      <c r="E266" s="26">
        <v>6</v>
      </c>
      <c r="F266" s="26">
        <v>6</v>
      </c>
      <c r="G266" s="2" t="s">
        <v>2818</v>
      </c>
      <c r="H266" s="344" t="s">
        <v>18</v>
      </c>
      <c r="L266" s="5">
        <v>2</v>
      </c>
      <c r="M266" s="5">
        <v>2</v>
      </c>
      <c r="N266" s="5">
        <v>6</v>
      </c>
      <c r="AA266" s="347" t="s">
        <v>3382</v>
      </c>
      <c r="AB266" s="103" t="s">
        <v>625</v>
      </c>
    </row>
    <row r="267" spans="1:45">
      <c r="A267" s="318" t="s">
        <v>1860</v>
      </c>
      <c r="B267" s="2">
        <v>39</v>
      </c>
      <c r="C267" s="100" t="s">
        <v>2664</v>
      </c>
      <c r="D267" s="347" t="s">
        <v>4398</v>
      </c>
      <c r="E267" s="26">
        <v>4</v>
      </c>
      <c r="F267" s="26">
        <v>4</v>
      </c>
      <c r="G267" s="2" t="s">
        <v>2818</v>
      </c>
      <c r="H267" s="344" t="s">
        <v>1993</v>
      </c>
      <c r="K267" s="5">
        <v>4</v>
      </c>
      <c r="AA267" s="41" t="s">
        <v>4149</v>
      </c>
      <c r="AB267" s="103" t="s">
        <v>625</v>
      </c>
      <c r="AR267" s="2"/>
      <c r="AS267" s="2"/>
    </row>
    <row r="268" spans="1:45">
      <c r="A268" s="318" t="s">
        <v>1917</v>
      </c>
      <c r="B268" s="2">
        <v>35</v>
      </c>
      <c r="C268" s="97" t="s">
        <v>578</v>
      </c>
      <c r="D268" s="347" t="s">
        <v>2325</v>
      </c>
      <c r="E268" s="26">
        <v>2</v>
      </c>
      <c r="F268" s="26">
        <v>2</v>
      </c>
      <c r="G268" s="2" t="s">
        <v>2818</v>
      </c>
      <c r="H268" s="344" t="s">
        <v>18</v>
      </c>
      <c r="N268" s="5">
        <v>7</v>
      </c>
      <c r="AA268" s="36" t="s">
        <v>3382</v>
      </c>
      <c r="AB268" s="26" t="s">
        <v>2455</v>
      </c>
    </row>
    <row r="269" spans="1:45">
      <c r="A269" s="318" t="s">
        <v>1758</v>
      </c>
      <c r="B269" s="2">
        <v>151</v>
      </c>
      <c r="C269" s="96" t="s">
        <v>2664</v>
      </c>
      <c r="D269" s="347" t="s">
        <v>1800</v>
      </c>
      <c r="E269" s="26">
        <v>2</v>
      </c>
      <c r="F269" s="26">
        <v>2</v>
      </c>
      <c r="G269" s="2" t="s">
        <v>2818</v>
      </c>
      <c r="H269" s="343" t="s">
        <v>3280</v>
      </c>
      <c r="N269" s="5">
        <v>6</v>
      </c>
      <c r="AA269" s="41" t="s">
        <v>4150</v>
      </c>
      <c r="AB269" s="103" t="s">
        <v>625</v>
      </c>
    </row>
    <row r="270" spans="1:45">
      <c r="A270" s="341" t="s">
        <v>2875</v>
      </c>
      <c r="B270" s="5">
        <v>31</v>
      </c>
      <c r="C270" s="240" t="s">
        <v>2664</v>
      </c>
      <c r="D270" s="58" t="s">
        <v>5726</v>
      </c>
      <c r="E270" s="99">
        <v>3</v>
      </c>
      <c r="F270" s="99">
        <v>3</v>
      </c>
      <c r="G270" s="35" t="s">
        <v>2818</v>
      </c>
      <c r="H270" s="343" t="s">
        <v>5725</v>
      </c>
      <c r="I270" s="45"/>
      <c r="J270" s="43"/>
      <c r="M270" s="5">
        <v>3</v>
      </c>
      <c r="Y270" s="43"/>
      <c r="Z270" s="43"/>
      <c r="AA270" s="41" t="s">
        <v>4154</v>
      </c>
      <c r="AQ270" s="26" t="s">
        <v>8</v>
      </c>
    </row>
    <row r="271" spans="1:45">
      <c r="A271" s="341" t="s">
        <v>2875</v>
      </c>
      <c r="B271" s="5">
        <v>31</v>
      </c>
      <c r="C271" s="240" t="s">
        <v>2664</v>
      </c>
      <c r="D271" s="58" t="s">
        <v>5724</v>
      </c>
      <c r="E271" s="99">
        <v>2</v>
      </c>
      <c r="F271" s="99">
        <v>2</v>
      </c>
      <c r="G271" s="43" t="s">
        <v>2818</v>
      </c>
      <c r="H271" s="57" t="s">
        <v>5725</v>
      </c>
      <c r="I271"/>
      <c r="J271" s="43"/>
      <c r="N271" s="5">
        <v>6</v>
      </c>
      <c r="Y271" s="43"/>
      <c r="Z271" s="43"/>
      <c r="AA271" s="41" t="s">
        <v>4154</v>
      </c>
      <c r="AQ271" s="26" t="s">
        <v>8</v>
      </c>
    </row>
    <row r="272" spans="1:45">
      <c r="A272" s="341" t="s">
        <v>2875</v>
      </c>
      <c r="B272" s="5">
        <v>34</v>
      </c>
      <c r="C272" s="240" t="s">
        <v>2664</v>
      </c>
      <c r="D272" s="58" t="s">
        <v>5728</v>
      </c>
      <c r="E272" s="99">
        <v>3</v>
      </c>
      <c r="F272" s="99">
        <v>3</v>
      </c>
      <c r="G272" s="43" t="s">
        <v>2818</v>
      </c>
      <c r="H272" s="57" t="s">
        <v>5725</v>
      </c>
      <c r="I272"/>
      <c r="J272" s="43"/>
      <c r="K272" s="5">
        <v>2</v>
      </c>
      <c r="N272" s="5">
        <v>3</v>
      </c>
      <c r="Y272" s="43"/>
      <c r="Z272" s="43"/>
      <c r="AA272" s="41" t="s">
        <v>4154</v>
      </c>
      <c r="AQ272" s="26" t="s">
        <v>8</v>
      </c>
    </row>
    <row r="273" spans="1:45">
      <c r="A273" s="341" t="s">
        <v>2875</v>
      </c>
      <c r="B273" s="5">
        <v>32</v>
      </c>
      <c r="C273" s="240" t="s">
        <v>2664</v>
      </c>
      <c r="D273" s="58" t="s">
        <v>5727</v>
      </c>
      <c r="E273" s="99">
        <v>3</v>
      </c>
      <c r="F273" s="99">
        <v>3</v>
      </c>
      <c r="G273" s="43" t="s">
        <v>2818</v>
      </c>
      <c r="H273" s="57" t="s">
        <v>5725</v>
      </c>
      <c r="I273"/>
      <c r="J273" s="43">
        <v>1</v>
      </c>
      <c r="M273" s="5">
        <v>1</v>
      </c>
      <c r="N273" s="5">
        <v>3</v>
      </c>
      <c r="Y273" s="43"/>
      <c r="Z273" s="43"/>
      <c r="AA273" s="41" t="s">
        <v>4154</v>
      </c>
      <c r="AQ273" s="26" t="s">
        <v>8</v>
      </c>
      <c r="AS273" s="2"/>
    </row>
    <row r="274" spans="1:45">
      <c r="A274" s="318" t="s">
        <v>1747</v>
      </c>
      <c r="B274" s="2">
        <v>133</v>
      </c>
      <c r="C274" s="100" t="s">
        <v>2666</v>
      </c>
      <c r="D274" s="347" t="s">
        <v>2668</v>
      </c>
      <c r="E274" s="26">
        <v>16</v>
      </c>
      <c r="F274" s="26">
        <v>16</v>
      </c>
      <c r="G274" s="2" t="s">
        <v>2818</v>
      </c>
      <c r="H274" s="344" t="s">
        <v>2705</v>
      </c>
      <c r="J274" s="5">
        <v>5</v>
      </c>
      <c r="M274" s="5">
        <v>2</v>
      </c>
      <c r="T274" s="5">
        <v>9</v>
      </c>
      <c r="AA274" s="41" t="s">
        <v>4118</v>
      </c>
      <c r="AB274" s="26" t="s">
        <v>2455</v>
      </c>
    </row>
    <row r="275" spans="1:45">
      <c r="A275" s="318" t="s">
        <v>365</v>
      </c>
      <c r="B275" s="2">
        <v>216</v>
      </c>
      <c r="C275" s="100" t="s">
        <v>2666</v>
      </c>
      <c r="D275" s="347" t="s">
        <v>2916</v>
      </c>
      <c r="E275" s="26">
        <v>8</v>
      </c>
      <c r="F275" s="26">
        <v>8</v>
      </c>
      <c r="G275" s="2" t="s">
        <v>2818</v>
      </c>
      <c r="H275" s="344" t="s">
        <v>18</v>
      </c>
      <c r="J275" s="5">
        <v>6</v>
      </c>
      <c r="M275" s="5">
        <v>2</v>
      </c>
      <c r="AA275" s="41" t="s">
        <v>4127</v>
      </c>
      <c r="AB275" s="26" t="s">
        <v>2455</v>
      </c>
    </row>
    <row r="276" spans="1:45">
      <c r="A276" s="318" t="s">
        <v>364</v>
      </c>
      <c r="B276" s="2">
        <v>218</v>
      </c>
      <c r="C276" s="100" t="s">
        <v>2664</v>
      </c>
      <c r="D276" s="347" t="s">
        <v>767</v>
      </c>
      <c r="E276" s="26">
        <v>10</v>
      </c>
      <c r="F276" s="26">
        <v>10</v>
      </c>
      <c r="G276" s="2" t="s">
        <v>2818</v>
      </c>
      <c r="H276" s="344" t="s">
        <v>18</v>
      </c>
      <c r="L276" s="5">
        <v>3</v>
      </c>
      <c r="M276" s="5">
        <v>4</v>
      </c>
      <c r="R276" s="5">
        <v>3</v>
      </c>
      <c r="AA276" s="41" t="s">
        <v>4154</v>
      </c>
      <c r="AB276" s="103" t="s">
        <v>625</v>
      </c>
    </row>
    <row r="277" spans="1:45">
      <c r="A277" s="340" t="s">
        <v>2665</v>
      </c>
      <c r="B277" s="15"/>
      <c r="C277" s="100" t="s">
        <v>2664</v>
      </c>
      <c r="D277" s="347" t="s">
        <v>767</v>
      </c>
      <c r="E277" s="26">
        <v>7</v>
      </c>
      <c r="F277" s="26">
        <v>7</v>
      </c>
      <c r="G277" s="2" t="s">
        <v>2818</v>
      </c>
      <c r="H277" s="343" t="s">
        <v>18</v>
      </c>
      <c r="L277" s="5">
        <v>3</v>
      </c>
      <c r="M277" s="5">
        <v>4</v>
      </c>
      <c r="AA277" s="41" t="s">
        <v>4154</v>
      </c>
      <c r="AB277" s="103" t="s">
        <v>625</v>
      </c>
    </row>
    <row r="278" spans="1:45">
      <c r="A278" s="318" t="s">
        <v>1095</v>
      </c>
      <c r="B278" s="2">
        <v>209</v>
      </c>
      <c r="C278" s="96" t="s">
        <v>2664</v>
      </c>
      <c r="D278" s="347" t="s">
        <v>1723</v>
      </c>
      <c r="E278" s="26">
        <v>3</v>
      </c>
      <c r="F278" s="26">
        <v>3</v>
      </c>
      <c r="G278" s="2" t="s">
        <v>2818</v>
      </c>
      <c r="H278" s="343" t="s">
        <v>3001</v>
      </c>
      <c r="M278" s="5">
        <v>2</v>
      </c>
      <c r="N278" s="5">
        <v>3</v>
      </c>
      <c r="AA278" s="41" t="s">
        <v>4150</v>
      </c>
    </row>
    <row r="279" spans="1:45">
      <c r="A279" s="318" t="s">
        <v>1917</v>
      </c>
      <c r="B279" s="2">
        <v>182</v>
      </c>
      <c r="C279" s="100" t="s">
        <v>2664</v>
      </c>
      <c r="D279" s="347" t="s">
        <v>1581</v>
      </c>
      <c r="E279" s="26">
        <v>3</v>
      </c>
      <c r="F279" s="26">
        <v>3</v>
      </c>
      <c r="G279" s="2" t="s">
        <v>2818</v>
      </c>
      <c r="H279" s="344" t="s">
        <v>3001</v>
      </c>
      <c r="M279" s="5">
        <v>2</v>
      </c>
      <c r="N279" s="5">
        <v>3</v>
      </c>
      <c r="AA279" s="347" t="s">
        <v>4639</v>
      </c>
      <c r="AB279" s="103" t="s">
        <v>625</v>
      </c>
    </row>
    <row r="280" spans="1:45">
      <c r="A280" s="318" t="s">
        <v>1917</v>
      </c>
      <c r="B280" s="2">
        <v>181</v>
      </c>
      <c r="C280" s="100" t="s">
        <v>2664</v>
      </c>
      <c r="D280" s="347" t="s">
        <v>1574</v>
      </c>
      <c r="E280" s="26">
        <v>1</v>
      </c>
      <c r="F280" s="26">
        <v>1</v>
      </c>
      <c r="G280" s="2" t="s">
        <v>2818</v>
      </c>
      <c r="H280" s="344" t="s">
        <v>3001</v>
      </c>
      <c r="N280" s="5">
        <v>3</v>
      </c>
      <c r="AA280" s="347" t="s">
        <v>4639</v>
      </c>
      <c r="AB280" s="103" t="s">
        <v>625</v>
      </c>
    </row>
    <row r="281" spans="1:45">
      <c r="A281" s="318" t="s">
        <v>1169</v>
      </c>
      <c r="B281" s="2">
        <v>148</v>
      </c>
      <c r="C281" s="97" t="s">
        <v>578</v>
      </c>
      <c r="D281" s="347" t="s">
        <v>179</v>
      </c>
      <c r="E281" s="26">
        <v>6</v>
      </c>
      <c r="F281" s="26">
        <v>6</v>
      </c>
      <c r="G281" s="2" t="s">
        <v>2818</v>
      </c>
      <c r="H281" s="343" t="s">
        <v>42</v>
      </c>
      <c r="K281" s="5">
        <v>4</v>
      </c>
      <c r="L281" s="5">
        <v>2</v>
      </c>
      <c r="AA281" s="41" t="s">
        <v>180</v>
      </c>
      <c r="AB281" s="26" t="s">
        <v>2455</v>
      </c>
      <c r="AQ281" s="26" t="s">
        <v>1169</v>
      </c>
    </row>
    <row r="282" spans="1:45">
      <c r="A282" s="318" t="s">
        <v>1747</v>
      </c>
      <c r="B282" s="2">
        <v>136</v>
      </c>
      <c r="C282" s="100" t="s">
        <v>2666</v>
      </c>
      <c r="D282" s="347" t="s">
        <v>3235</v>
      </c>
      <c r="E282" s="26">
        <v>14</v>
      </c>
      <c r="F282" s="26">
        <v>14</v>
      </c>
      <c r="G282" s="2" t="s">
        <v>2818</v>
      </c>
      <c r="H282" s="344" t="s">
        <v>40</v>
      </c>
      <c r="J282" s="5">
        <v>14</v>
      </c>
      <c r="AA282" s="41" t="s">
        <v>4118</v>
      </c>
      <c r="AB282" s="26" t="s">
        <v>2455</v>
      </c>
    </row>
    <row r="283" spans="1:45">
      <c r="A283" s="318" t="s">
        <v>365</v>
      </c>
      <c r="B283" s="2">
        <v>190</v>
      </c>
      <c r="C283" s="100" t="s">
        <v>2666</v>
      </c>
      <c r="D283" s="347" t="s">
        <v>1518</v>
      </c>
      <c r="E283" s="26">
        <v>6</v>
      </c>
      <c r="F283" s="26">
        <v>6</v>
      </c>
      <c r="G283" s="2" t="s">
        <v>2818</v>
      </c>
      <c r="H283" s="344" t="s">
        <v>18</v>
      </c>
      <c r="J283" s="5">
        <v>3</v>
      </c>
      <c r="M283" s="5">
        <v>3</v>
      </c>
      <c r="AA283" s="41" t="s">
        <v>4638</v>
      </c>
      <c r="AB283" s="26" t="s">
        <v>2455</v>
      </c>
    </row>
    <row r="284" spans="1:45">
      <c r="A284" s="318" t="s">
        <v>1758</v>
      </c>
      <c r="B284" s="2">
        <v>124</v>
      </c>
      <c r="C284" s="96" t="s">
        <v>2666</v>
      </c>
      <c r="D284" s="347" t="s">
        <v>733</v>
      </c>
      <c r="E284" s="26">
        <v>7</v>
      </c>
      <c r="F284" s="26">
        <v>7</v>
      </c>
      <c r="G284" s="2" t="s">
        <v>2818</v>
      </c>
      <c r="H284" s="343" t="s">
        <v>18</v>
      </c>
      <c r="J284" s="5">
        <v>4</v>
      </c>
      <c r="N284" s="5">
        <v>6</v>
      </c>
      <c r="T284" s="5">
        <v>1</v>
      </c>
      <c r="AA284" s="41" t="s">
        <v>4638</v>
      </c>
      <c r="AB284" s="26" t="s">
        <v>2455</v>
      </c>
      <c r="AS284" s="2"/>
    </row>
    <row r="285" spans="1:45">
      <c r="A285" s="318" t="s">
        <v>364</v>
      </c>
      <c r="B285" s="2">
        <v>131</v>
      </c>
      <c r="C285" s="100" t="s">
        <v>2664</v>
      </c>
      <c r="D285" s="347" t="s">
        <v>1656</v>
      </c>
      <c r="E285" s="26">
        <v>5</v>
      </c>
      <c r="F285" s="26">
        <v>5</v>
      </c>
      <c r="G285" s="2" t="s">
        <v>2818</v>
      </c>
      <c r="H285" s="344" t="s">
        <v>18</v>
      </c>
      <c r="I285" s="5">
        <v>4</v>
      </c>
      <c r="K285" s="5">
        <v>1</v>
      </c>
      <c r="AA285" s="41" t="s">
        <v>4156</v>
      </c>
      <c r="AB285" s="103" t="s">
        <v>625</v>
      </c>
    </row>
    <row r="286" spans="1:45">
      <c r="A286" s="318" t="s">
        <v>363</v>
      </c>
      <c r="B286" s="2">
        <v>271</v>
      </c>
      <c r="C286" s="100" t="s">
        <v>2666</v>
      </c>
      <c r="D286" s="347" t="s">
        <v>2328</v>
      </c>
      <c r="E286" s="26">
        <v>14</v>
      </c>
      <c r="F286" s="26">
        <v>14</v>
      </c>
      <c r="G286" s="2" t="s">
        <v>2818</v>
      </c>
      <c r="H286" s="344" t="s">
        <v>2324</v>
      </c>
      <c r="M286" s="5">
        <v>8</v>
      </c>
      <c r="R286" s="5">
        <v>3</v>
      </c>
      <c r="T286" s="5">
        <v>3</v>
      </c>
      <c r="AA286" s="41" t="s">
        <v>4639</v>
      </c>
      <c r="AB286" s="26" t="s">
        <v>2455</v>
      </c>
    </row>
    <row r="287" spans="1:45">
      <c r="A287" s="341" t="s">
        <v>4922</v>
      </c>
      <c r="B287" s="2">
        <v>27</v>
      </c>
      <c r="C287" s="96" t="s">
        <v>2664</v>
      </c>
      <c r="D287" s="347" t="s">
        <v>5700</v>
      </c>
      <c r="E287" s="26">
        <v>9</v>
      </c>
      <c r="F287" s="26">
        <v>9</v>
      </c>
      <c r="G287" s="35" t="s">
        <v>2818</v>
      </c>
      <c r="H287" s="343" t="s">
        <v>1993</v>
      </c>
      <c r="I287" s="5">
        <v>5</v>
      </c>
      <c r="N287" s="5">
        <v>9</v>
      </c>
      <c r="U287" s="5">
        <v>1</v>
      </c>
      <c r="AA287" s="41" t="s">
        <v>4161</v>
      </c>
      <c r="AQ287" s="26" t="s">
        <v>8</v>
      </c>
    </row>
    <row r="288" spans="1:45">
      <c r="A288" s="318" t="s">
        <v>1747</v>
      </c>
      <c r="B288" s="2">
        <v>181</v>
      </c>
      <c r="C288" s="100" t="s">
        <v>2666</v>
      </c>
      <c r="D288" s="347" t="s">
        <v>3236</v>
      </c>
      <c r="E288" s="26">
        <v>9</v>
      </c>
      <c r="F288" s="26">
        <v>9</v>
      </c>
      <c r="G288" s="2" t="s">
        <v>2818</v>
      </c>
      <c r="H288" s="344" t="s">
        <v>18</v>
      </c>
      <c r="M288" s="5">
        <v>7</v>
      </c>
      <c r="O288" s="5">
        <v>2</v>
      </c>
      <c r="AA288" s="41" t="s">
        <v>3420</v>
      </c>
      <c r="AB288" s="26" t="s">
        <v>2455</v>
      </c>
    </row>
    <row r="289" spans="1:45">
      <c r="A289" s="318" t="s">
        <v>1860</v>
      </c>
      <c r="B289" s="2">
        <v>153</v>
      </c>
      <c r="C289" s="100" t="s">
        <v>2666</v>
      </c>
      <c r="D289" s="347" t="s">
        <v>1924</v>
      </c>
      <c r="E289" s="26">
        <v>10</v>
      </c>
      <c r="F289" s="26">
        <v>10</v>
      </c>
      <c r="G289" s="2" t="s">
        <v>2818</v>
      </c>
      <c r="H289" s="344" t="s">
        <v>1922</v>
      </c>
      <c r="J289" s="5">
        <v>2</v>
      </c>
      <c r="K289" s="5">
        <v>4</v>
      </c>
      <c r="M289" s="5">
        <v>4</v>
      </c>
      <c r="AA289" s="102" t="s">
        <v>4161</v>
      </c>
      <c r="AB289" s="26" t="s">
        <v>2455</v>
      </c>
    </row>
    <row r="290" spans="1:45">
      <c r="A290" s="318" t="s">
        <v>1747</v>
      </c>
      <c r="B290" s="2">
        <v>211</v>
      </c>
      <c r="C290" s="100" t="s">
        <v>2666</v>
      </c>
      <c r="D290" s="347" t="s">
        <v>3237</v>
      </c>
      <c r="E290" s="420">
        <v>2</v>
      </c>
      <c r="F290" s="26">
        <v>3</v>
      </c>
      <c r="G290" s="2" t="s">
        <v>2821</v>
      </c>
      <c r="H290" s="344" t="s">
        <v>2326</v>
      </c>
      <c r="L290" s="5">
        <v>3</v>
      </c>
      <c r="AA290" s="41" t="s">
        <v>4318</v>
      </c>
      <c r="AB290" s="26" t="s">
        <v>2455</v>
      </c>
    </row>
    <row r="291" spans="1:45">
      <c r="A291" s="340" t="s">
        <v>2665</v>
      </c>
      <c r="B291" s="15"/>
      <c r="C291" s="100" t="s">
        <v>2666</v>
      </c>
      <c r="D291" s="347" t="s">
        <v>842</v>
      </c>
      <c r="E291" s="26">
        <v>19</v>
      </c>
      <c r="F291" s="26">
        <v>19</v>
      </c>
      <c r="G291" s="2" t="s">
        <v>2818</v>
      </c>
      <c r="H291" s="343" t="s">
        <v>18</v>
      </c>
      <c r="K291" s="5">
        <v>5</v>
      </c>
      <c r="M291" s="5">
        <v>3</v>
      </c>
      <c r="O291" s="5">
        <v>5</v>
      </c>
      <c r="S291" s="5">
        <v>5</v>
      </c>
      <c r="T291" s="5">
        <v>1</v>
      </c>
      <c r="AA291" s="41" t="s">
        <v>3423</v>
      </c>
      <c r="AB291" s="26" t="s">
        <v>2455</v>
      </c>
    </row>
    <row r="292" spans="1:45">
      <c r="A292" s="340" t="s">
        <v>2665</v>
      </c>
      <c r="B292" s="15"/>
      <c r="C292" s="100" t="s">
        <v>2666</v>
      </c>
      <c r="D292" s="347" t="s">
        <v>2925</v>
      </c>
      <c r="E292" s="26">
        <v>9</v>
      </c>
      <c r="F292" s="26">
        <v>9</v>
      </c>
      <c r="G292" s="2" t="s">
        <v>2818</v>
      </c>
      <c r="H292" s="343" t="s">
        <v>18</v>
      </c>
      <c r="K292" s="5">
        <v>5</v>
      </c>
      <c r="M292" s="5">
        <v>2</v>
      </c>
      <c r="O292" s="5">
        <v>1</v>
      </c>
      <c r="S292" s="5">
        <v>1</v>
      </c>
      <c r="AA292" s="41" t="s">
        <v>4127</v>
      </c>
      <c r="AB292" s="26" t="s">
        <v>2455</v>
      </c>
    </row>
    <row r="293" spans="1:45">
      <c r="A293" s="318" t="s">
        <v>363</v>
      </c>
      <c r="B293" s="2">
        <v>265</v>
      </c>
      <c r="C293" s="100" t="s">
        <v>2666</v>
      </c>
      <c r="D293" s="347" t="s">
        <v>753</v>
      </c>
      <c r="E293" s="26">
        <v>12</v>
      </c>
      <c r="F293" s="26">
        <v>12</v>
      </c>
      <c r="G293" s="2" t="s">
        <v>2818</v>
      </c>
      <c r="H293" s="344" t="s">
        <v>18</v>
      </c>
      <c r="K293" s="5">
        <v>5</v>
      </c>
      <c r="M293" s="5">
        <v>2</v>
      </c>
      <c r="O293" s="5">
        <v>3</v>
      </c>
      <c r="S293" s="5">
        <v>2</v>
      </c>
      <c r="AA293" s="41" t="s">
        <v>4127</v>
      </c>
      <c r="AB293" s="26" t="s">
        <v>2455</v>
      </c>
    </row>
    <row r="294" spans="1:45">
      <c r="A294" s="340" t="s">
        <v>2665</v>
      </c>
      <c r="B294" s="15"/>
      <c r="C294" s="100" t="s">
        <v>2666</v>
      </c>
      <c r="D294" s="347" t="s">
        <v>2973</v>
      </c>
      <c r="E294" s="26">
        <v>8</v>
      </c>
      <c r="F294" s="26">
        <v>8</v>
      </c>
      <c r="G294" s="2" t="s">
        <v>2818</v>
      </c>
      <c r="H294" s="343" t="s">
        <v>18</v>
      </c>
      <c r="K294" s="5">
        <v>5</v>
      </c>
      <c r="M294" s="5">
        <v>2</v>
      </c>
      <c r="O294" s="5">
        <v>1</v>
      </c>
      <c r="S294" s="5">
        <v>1</v>
      </c>
      <c r="AA294" s="41" t="s">
        <v>4127</v>
      </c>
      <c r="AB294" s="26" t="s">
        <v>2455</v>
      </c>
    </row>
    <row r="295" spans="1:45">
      <c r="A295" s="340" t="s">
        <v>5363</v>
      </c>
      <c r="B295" s="15"/>
      <c r="C295" s="100" t="s">
        <v>2666</v>
      </c>
      <c r="D295" s="347" t="s">
        <v>2834</v>
      </c>
      <c r="E295" s="26">
        <v>7</v>
      </c>
      <c r="F295" s="26">
        <v>7</v>
      </c>
      <c r="G295" s="2" t="s">
        <v>2818</v>
      </c>
      <c r="H295" s="343" t="s">
        <v>3732</v>
      </c>
      <c r="L295" s="5">
        <v>5</v>
      </c>
      <c r="M295" s="5">
        <v>2</v>
      </c>
      <c r="AA295" s="41" t="s">
        <v>4154</v>
      </c>
      <c r="AB295" s="26" t="s">
        <v>2455</v>
      </c>
      <c r="AR295" s="2"/>
      <c r="AS295" s="2"/>
    </row>
    <row r="296" spans="1:45">
      <c r="A296" s="318" t="s">
        <v>363</v>
      </c>
      <c r="B296" s="2">
        <v>279</v>
      </c>
      <c r="C296" s="96" t="s">
        <v>2664</v>
      </c>
      <c r="D296" s="347" t="s">
        <v>5780</v>
      </c>
      <c r="E296" s="26">
        <v>2</v>
      </c>
      <c r="F296" s="26">
        <v>2</v>
      </c>
      <c r="G296" s="2" t="s">
        <v>2818</v>
      </c>
      <c r="H296" s="344" t="s">
        <v>18</v>
      </c>
      <c r="N296" s="5">
        <v>8</v>
      </c>
      <c r="AA296" s="41" t="s">
        <v>4638</v>
      </c>
      <c r="AB296" s="103" t="s">
        <v>625</v>
      </c>
    </row>
    <row r="297" spans="1:45">
      <c r="A297" s="383" t="s">
        <v>468</v>
      </c>
      <c r="B297" s="2">
        <v>120</v>
      </c>
      <c r="C297" s="100" t="s">
        <v>2666</v>
      </c>
      <c r="D297" s="347" t="s">
        <v>407</v>
      </c>
      <c r="E297" s="26">
        <v>7</v>
      </c>
      <c r="F297" s="26">
        <v>7</v>
      </c>
      <c r="G297" s="2" t="s">
        <v>2818</v>
      </c>
      <c r="H297" s="344" t="s">
        <v>408</v>
      </c>
      <c r="I297" s="5">
        <v>5</v>
      </c>
      <c r="J297" s="5">
        <v>2</v>
      </c>
      <c r="AA297" s="102" t="s">
        <v>4155</v>
      </c>
      <c r="AB297" s="26" t="s">
        <v>2455</v>
      </c>
    </row>
    <row r="298" spans="1:45">
      <c r="A298" s="318" t="s">
        <v>364</v>
      </c>
      <c r="B298" s="2">
        <v>154</v>
      </c>
      <c r="C298" s="100" t="s">
        <v>2666</v>
      </c>
      <c r="D298" s="347" t="s">
        <v>615</v>
      </c>
      <c r="E298" s="26">
        <v>16</v>
      </c>
      <c r="F298" s="26">
        <v>16</v>
      </c>
      <c r="G298" s="2" t="s">
        <v>2818</v>
      </c>
      <c r="H298" s="344" t="s">
        <v>18</v>
      </c>
      <c r="J298" s="5">
        <v>7</v>
      </c>
      <c r="U298" s="5">
        <v>5</v>
      </c>
      <c r="Z298" s="5">
        <v>4</v>
      </c>
      <c r="AA298" s="41" t="s">
        <v>4160</v>
      </c>
      <c r="AB298" s="26" t="s">
        <v>2455</v>
      </c>
    </row>
    <row r="299" spans="1:45">
      <c r="A299" s="318" t="s">
        <v>1747</v>
      </c>
      <c r="B299" s="2">
        <v>137</v>
      </c>
      <c r="C299" s="100" t="s">
        <v>2666</v>
      </c>
      <c r="D299" s="347" t="s">
        <v>3238</v>
      </c>
      <c r="E299" s="26">
        <v>10</v>
      </c>
      <c r="F299" s="26">
        <v>10</v>
      </c>
      <c r="G299" s="2" t="s">
        <v>2818</v>
      </c>
      <c r="H299" s="344" t="s">
        <v>18</v>
      </c>
      <c r="M299" s="5">
        <v>7</v>
      </c>
      <c r="R299" s="5">
        <v>3</v>
      </c>
      <c r="AA299" s="41" t="s">
        <v>4118</v>
      </c>
      <c r="AB299" s="26" t="s">
        <v>2455</v>
      </c>
    </row>
    <row r="300" spans="1:45">
      <c r="A300" s="340" t="s">
        <v>2665</v>
      </c>
      <c r="C300" s="100" t="s">
        <v>2666</v>
      </c>
      <c r="D300" s="347" t="s">
        <v>806</v>
      </c>
      <c r="E300" s="26">
        <v>10</v>
      </c>
      <c r="F300" s="26">
        <v>10</v>
      </c>
      <c r="G300" s="2" t="s">
        <v>2818</v>
      </c>
      <c r="H300" s="343" t="s">
        <v>883</v>
      </c>
      <c r="I300" s="2"/>
      <c r="J300" s="2">
        <v>3</v>
      </c>
      <c r="K300" s="2">
        <v>5</v>
      </c>
      <c r="M300" s="2"/>
      <c r="N300" s="2"/>
      <c r="O300" s="2"/>
      <c r="P300" s="2"/>
      <c r="Q300" s="2">
        <v>2</v>
      </c>
      <c r="R300" s="2"/>
      <c r="S300" s="2"/>
      <c r="T300" s="2"/>
      <c r="U300" s="2"/>
      <c r="V300" s="2"/>
      <c r="W300" s="2"/>
      <c r="X300" s="2"/>
      <c r="Y300" s="2"/>
      <c r="Z300" s="2"/>
      <c r="AA300" s="41" t="s">
        <v>4154</v>
      </c>
      <c r="AB300" s="26" t="s">
        <v>2455</v>
      </c>
      <c r="AC300" s="2"/>
      <c r="AD300" s="2"/>
      <c r="AE300" s="2"/>
      <c r="AF300" s="2"/>
      <c r="AG300" s="2"/>
      <c r="AH300" s="2"/>
      <c r="AI300" s="2"/>
      <c r="AJ300" s="2"/>
      <c r="AK300" s="2"/>
      <c r="AL300" s="2"/>
      <c r="AM300" s="2"/>
      <c r="AN300" s="2"/>
      <c r="AO300" s="2"/>
      <c r="AP300" s="32"/>
      <c r="AQ300" s="26"/>
    </row>
    <row r="301" spans="1:45">
      <c r="A301" s="318" t="s">
        <v>836</v>
      </c>
      <c r="B301" s="2">
        <v>211</v>
      </c>
      <c r="C301" s="97" t="s">
        <v>578</v>
      </c>
      <c r="D301" s="347" t="s">
        <v>3115</v>
      </c>
      <c r="E301" s="26">
        <v>2</v>
      </c>
      <c r="F301" s="26">
        <v>2</v>
      </c>
      <c r="G301" s="2" t="s">
        <v>2818</v>
      </c>
      <c r="H301" s="344" t="s">
        <v>18</v>
      </c>
      <c r="K301" s="5">
        <v>1</v>
      </c>
      <c r="N301" s="5">
        <v>3</v>
      </c>
      <c r="AA301" s="41" t="s">
        <v>4149</v>
      </c>
    </row>
    <row r="302" spans="1:45">
      <c r="A302" s="318" t="s">
        <v>1747</v>
      </c>
      <c r="B302" s="2">
        <v>194</v>
      </c>
      <c r="C302" s="100" t="s">
        <v>2666</v>
      </c>
      <c r="D302" s="347" t="s">
        <v>3239</v>
      </c>
      <c r="E302" s="26">
        <v>10</v>
      </c>
      <c r="F302" s="26">
        <v>10</v>
      </c>
      <c r="G302" s="2" t="s">
        <v>2818</v>
      </c>
      <c r="H302" s="344" t="s">
        <v>2702</v>
      </c>
      <c r="I302" s="5">
        <v>7</v>
      </c>
      <c r="J302" s="5">
        <v>2</v>
      </c>
      <c r="W302" s="5">
        <v>1</v>
      </c>
      <c r="AA302" s="41" t="s">
        <v>4171</v>
      </c>
      <c r="AB302" s="26" t="s">
        <v>2455</v>
      </c>
    </row>
    <row r="303" spans="1:45">
      <c r="A303" s="340" t="s">
        <v>2665</v>
      </c>
      <c r="B303" s="15"/>
      <c r="C303" s="100" t="s">
        <v>2664</v>
      </c>
      <c r="D303" s="347" t="s">
        <v>2979</v>
      </c>
      <c r="E303" s="26">
        <v>4</v>
      </c>
      <c r="F303" s="26">
        <v>4</v>
      </c>
      <c r="G303" s="2" t="s">
        <v>2818</v>
      </c>
      <c r="H303" s="343" t="s">
        <v>18</v>
      </c>
      <c r="M303" s="5">
        <v>2</v>
      </c>
      <c r="N303" s="5">
        <v>8</v>
      </c>
      <c r="AA303" s="41" t="s">
        <v>4149</v>
      </c>
      <c r="AB303" s="103" t="s">
        <v>625</v>
      </c>
    </row>
    <row r="304" spans="1:45">
      <c r="A304" s="318" t="s">
        <v>1860</v>
      </c>
      <c r="B304" s="2">
        <v>27</v>
      </c>
      <c r="C304" s="100" t="s">
        <v>2664</v>
      </c>
      <c r="D304" s="347" t="s">
        <v>775</v>
      </c>
      <c r="E304" s="26">
        <v>11</v>
      </c>
      <c r="F304" s="26">
        <v>11</v>
      </c>
      <c r="G304" s="2" t="s">
        <v>1747</v>
      </c>
      <c r="H304" s="344" t="s">
        <v>2329</v>
      </c>
      <c r="J304" s="5">
        <v>5</v>
      </c>
      <c r="K304" s="5">
        <v>2</v>
      </c>
      <c r="Q304" s="5">
        <v>4</v>
      </c>
      <c r="AA304" s="41" t="s">
        <v>4154</v>
      </c>
      <c r="AB304" s="103" t="s">
        <v>625</v>
      </c>
    </row>
    <row r="305" spans="1:45">
      <c r="A305" s="318" t="s">
        <v>365</v>
      </c>
      <c r="B305" s="2">
        <v>173</v>
      </c>
      <c r="C305" s="100" t="s">
        <v>2664</v>
      </c>
      <c r="D305" s="347" t="s">
        <v>1037</v>
      </c>
      <c r="E305" s="26">
        <v>1</v>
      </c>
      <c r="F305" s="26">
        <v>1</v>
      </c>
      <c r="G305" s="2" t="s">
        <v>2818</v>
      </c>
      <c r="H305" s="344" t="s">
        <v>18</v>
      </c>
      <c r="N305" s="5">
        <v>3</v>
      </c>
      <c r="AA305" s="41" t="s">
        <v>4638</v>
      </c>
      <c r="AB305" s="103" t="s">
        <v>625</v>
      </c>
    </row>
    <row r="306" spans="1:45">
      <c r="A306" s="341" t="s">
        <v>4921</v>
      </c>
      <c r="B306" s="5">
        <v>36</v>
      </c>
      <c r="C306" s="32" t="s">
        <v>578</v>
      </c>
      <c r="D306" s="58" t="s">
        <v>5719</v>
      </c>
      <c r="E306" s="99">
        <v>2</v>
      </c>
      <c r="F306" s="99">
        <v>2</v>
      </c>
      <c r="G306" s="43" t="s">
        <v>2818</v>
      </c>
      <c r="H306" s="57" t="s">
        <v>18</v>
      </c>
      <c r="I306"/>
      <c r="J306" s="43"/>
      <c r="M306" s="5">
        <v>1</v>
      </c>
      <c r="N306" s="5">
        <v>3</v>
      </c>
      <c r="Y306" s="43"/>
      <c r="Z306" s="43"/>
      <c r="AA306" s="41" t="s">
        <v>4638</v>
      </c>
      <c r="AQ306" s="26" t="s">
        <v>8</v>
      </c>
    </row>
    <row r="307" spans="1:45">
      <c r="A307" s="341" t="s">
        <v>4921</v>
      </c>
      <c r="B307" s="5">
        <v>38</v>
      </c>
      <c r="C307" s="240" t="s">
        <v>2664</v>
      </c>
      <c r="D307" s="58" t="s">
        <v>5722</v>
      </c>
      <c r="E307" s="99">
        <v>2</v>
      </c>
      <c r="F307" s="99">
        <v>2</v>
      </c>
      <c r="G307" s="43" t="s">
        <v>2818</v>
      </c>
      <c r="H307" s="57" t="s">
        <v>18</v>
      </c>
      <c r="I307" s="45"/>
      <c r="J307" s="43"/>
      <c r="M307" s="5">
        <v>1</v>
      </c>
      <c r="N307" s="5">
        <v>3</v>
      </c>
      <c r="Y307" s="43"/>
      <c r="Z307" s="43"/>
      <c r="AA307" s="41" t="s">
        <v>4638</v>
      </c>
      <c r="AQ307" s="26" t="s">
        <v>8</v>
      </c>
    </row>
    <row r="308" spans="1:45">
      <c r="A308" s="318" t="s">
        <v>365</v>
      </c>
      <c r="B308" s="2">
        <v>183</v>
      </c>
      <c r="C308" s="100" t="s">
        <v>2664</v>
      </c>
      <c r="D308" s="347" t="s">
        <v>1657</v>
      </c>
      <c r="E308" s="420">
        <v>5</v>
      </c>
      <c r="F308" s="26">
        <v>6</v>
      </c>
      <c r="G308" s="2" t="s">
        <v>2818</v>
      </c>
      <c r="H308" s="344" t="s">
        <v>18</v>
      </c>
      <c r="M308" s="5">
        <v>4</v>
      </c>
      <c r="N308" s="5">
        <v>6</v>
      </c>
      <c r="AA308" s="41" t="s">
        <v>4638</v>
      </c>
      <c r="AB308" s="103" t="s">
        <v>625</v>
      </c>
    </row>
    <row r="309" spans="1:45">
      <c r="A309" s="318" t="s">
        <v>365</v>
      </c>
      <c r="B309" s="2">
        <v>173</v>
      </c>
      <c r="C309" s="96" t="s">
        <v>2664</v>
      </c>
      <c r="D309" s="347" t="s">
        <v>1658</v>
      </c>
      <c r="E309" s="26">
        <v>5</v>
      </c>
      <c r="F309" s="26">
        <v>5</v>
      </c>
      <c r="G309" s="2" t="s">
        <v>2818</v>
      </c>
      <c r="H309" s="344" t="s">
        <v>18</v>
      </c>
      <c r="N309" s="5">
        <v>7</v>
      </c>
      <c r="AA309" s="41" t="s">
        <v>4638</v>
      </c>
      <c r="AB309" s="103" t="s">
        <v>625</v>
      </c>
      <c r="AK309" s="5">
        <v>3</v>
      </c>
    </row>
    <row r="310" spans="1:45">
      <c r="A310" s="341" t="s">
        <v>4921</v>
      </c>
      <c r="B310" s="5">
        <v>34</v>
      </c>
      <c r="C310" s="240" t="s">
        <v>2664</v>
      </c>
      <c r="D310" s="58" t="s">
        <v>5718</v>
      </c>
      <c r="E310" s="99">
        <v>2</v>
      </c>
      <c r="F310" s="99">
        <v>2</v>
      </c>
      <c r="G310" s="43" t="s">
        <v>2818</v>
      </c>
      <c r="H310" s="57" t="s">
        <v>18</v>
      </c>
      <c r="I310"/>
      <c r="J310" s="43"/>
      <c r="N310" s="5">
        <v>6</v>
      </c>
      <c r="Y310" s="43"/>
      <c r="Z310" s="43"/>
      <c r="AA310" s="41" t="s">
        <v>4638</v>
      </c>
      <c r="AQ310" s="26" t="s">
        <v>8</v>
      </c>
      <c r="AS310" s="2"/>
    </row>
    <row r="311" spans="1:45">
      <c r="A311" s="341" t="s">
        <v>4921</v>
      </c>
      <c r="B311" s="5">
        <v>23</v>
      </c>
      <c r="C311" s="240" t="s">
        <v>2664</v>
      </c>
      <c r="D311" s="58" t="s">
        <v>5716</v>
      </c>
      <c r="E311" s="99">
        <v>1</v>
      </c>
      <c r="F311" s="99">
        <v>1</v>
      </c>
      <c r="G311" s="43" t="s">
        <v>2818</v>
      </c>
      <c r="H311" s="57" t="s">
        <v>18</v>
      </c>
      <c r="I311"/>
      <c r="N311" s="5">
        <v>2</v>
      </c>
      <c r="Y311" s="43"/>
      <c r="Z311" s="43"/>
      <c r="AA311" s="41" t="s">
        <v>4638</v>
      </c>
      <c r="AQ311" s="26" t="s">
        <v>8</v>
      </c>
    </row>
    <row r="312" spans="1:45">
      <c r="A312" s="318" t="s">
        <v>365</v>
      </c>
      <c r="B312" s="2">
        <v>184</v>
      </c>
      <c r="C312" s="100" t="s">
        <v>2664</v>
      </c>
      <c r="D312" s="347" t="s">
        <v>2624</v>
      </c>
      <c r="E312" s="26">
        <v>13</v>
      </c>
      <c r="F312" s="26">
        <v>13</v>
      </c>
      <c r="G312" s="2" t="s">
        <v>2818</v>
      </c>
      <c r="H312" s="344" t="s">
        <v>18</v>
      </c>
      <c r="I312" s="5">
        <v>3</v>
      </c>
      <c r="J312" s="5">
        <v>2</v>
      </c>
      <c r="L312" s="5">
        <v>4</v>
      </c>
      <c r="U312" s="5">
        <v>4</v>
      </c>
      <c r="AA312" s="41" t="s">
        <v>4638</v>
      </c>
      <c r="AB312" s="103" t="s">
        <v>625</v>
      </c>
    </row>
    <row r="313" spans="1:45">
      <c r="A313" s="318" t="s">
        <v>365</v>
      </c>
      <c r="B313" s="2">
        <v>184</v>
      </c>
      <c r="C313" s="96" t="s">
        <v>2664</v>
      </c>
      <c r="D313" s="347" t="s">
        <v>1659</v>
      </c>
      <c r="E313" s="26">
        <v>5</v>
      </c>
      <c r="F313" s="26">
        <v>5</v>
      </c>
      <c r="G313" s="2" t="s">
        <v>2818</v>
      </c>
      <c r="H313" s="344" t="s">
        <v>18</v>
      </c>
      <c r="L313" s="5">
        <v>4</v>
      </c>
      <c r="N313" s="5">
        <v>4</v>
      </c>
      <c r="AA313" s="41" t="s">
        <v>4638</v>
      </c>
      <c r="AB313" s="103" t="s">
        <v>625</v>
      </c>
    </row>
    <row r="314" spans="1:45">
      <c r="A314" s="318" t="s">
        <v>365</v>
      </c>
      <c r="B314" s="2">
        <v>180</v>
      </c>
      <c r="C314" s="100" t="s">
        <v>2664</v>
      </c>
      <c r="D314" s="347" t="s">
        <v>2331</v>
      </c>
      <c r="E314" s="26">
        <v>7</v>
      </c>
      <c r="F314" s="26">
        <v>7</v>
      </c>
      <c r="G314" s="2" t="s">
        <v>2818</v>
      </c>
      <c r="H314" s="344" t="s">
        <v>18</v>
      </c>
      <c r="L314" s="2">
        <v>3</v>
      </c>
      <c r="M314" s="5">
        <v>3</v>
      </c>
      <c r="N314" s="5">
        <v>4</v>
      </c>
      <c r="AA314" s="41" t="s">
        <v>4638</v>
      </c>
      <c r="AB314" s="103" t="s">
        <v>625</v>
      </c>
    </row>
    <row r="315" spans="1:45">
      <c r="A315" s="318" t="s">
        <v>1860</v>
      </c>
      <c r="B315" s="2">
        <v>45</v>
      </c>
      <c r="C315" s="100" t="s">
        <v>2664</v>
      </c>
      <c r="D315" s="347" t="s">
        <v>768</v>
      </c>
      <c r="E315" s="26">
        <v>10</v>
      </c>
      <c r="F315" s="26">
        <v>10</v>
      </c>
      <c r="G315" s="2" t="s">
        <v>2818</v>
      </c>
      <c r="H315" s="344" t="s">
        <v>1993</v>
      </c>
      <c r="I315" s="5">
        <v>7</v>
      </c>
      <c r="W315" s="5">
        <v>3</v>
      </c>
      <c r="AA315" s="41" t="s">
        <v>3403</v>
      </c>
      <c r="AB315" s="103" t="s">
        <v>625</v>
      </c>
    </row>
    <row r="316" spans="1:45">
      <c r="A316" s="318" t="s">
        <v>1747</v>
      </c>
      <c r="B316" s="2">
        <v>168</v>
      </c>
      <c r="C316" s="100" t="s">
        <v>2664</v>
      </c>
      <c r="D316" s="347" t="s">
        <v>768</v>
      </c>
      <c r="E316" s="26">
        <v>11</v>
      </c>
      <c r="F316" s="26">
        <v>11</v>
      </c>
      <c r="G316" s="2" t="s">
        <v>2818</v>
      </c>
      <c r="H316" s="344" t="s">
        <v>18</v>
      </c>
      <c r="I316" s="5">
        <v>7</v>
      </c>
      <c r="AA316" s="41" t="s">
        <v>3403</v>
      </c>
      <c r="AB316" s="103" t="s">
        <v>625</v>
      </c>
      <c r="AH316" s="5">
        <v>4</v>
      </c>
    </row>
    <row r="317" spans="1:45">
      <c r="A317" s="341" t="s">
        <v>4921</v>
      </c>
      <c r="B317" s="5">
        <v>32</v>
      </c>
      <c r="C317" s="32" t="s">
        <v>578</v>
      </c>
      <c r="D317" s="58" t="s">
        <v>5717</v>
      </c>
      <c r="E317" s="99">
        <v>1</v>
      </c>
      <c r="F317" s="99">
        <v>1</v>
      </c>
      <c r="G317" s="43" t="s">
        <v>2818</v>
      </c>
      <c r="H317" s="57" t="s">
        <v>18</v>
      </c>
      <c r="I317"/>
      <c r="J317" s="43"/>
      <c r="N317" s="5">
        <v>3</v>
      </c>
      <c r="Y317" s="43"/>
      <c r="Z317" s="43"/>
      <c r="AA317" s="41" t="s">
        <v>4638</v>
      </c>
      <c r="AQ317" s="26" t="s">
        <v>8</v>
      </c>
    </row>
    <row r="318" spans="1:45">
      <c r="A318" s="318" t="s">
        <v>1747</v>
      </c>
      <c r="B318" s="2">
        <v>162</v>
      </c>
      <c r="C318" s="100" t="s">
        <v>2664</v>
      </c>
      <c r="D318" s="347" t="s">
        <v>3240</v>
      </c>
      <c r="E318" s="26">
        <v>4</v>
      </c>
      <c r="F318" s="26">
        <v>4</v>
      </c>
      <c r="G318" s="2" t="s">
        <v>2818</v>
      </c>
      <c r="H318" s="344" t="s">
        <v>18</v>
      </c>
      <c r="J318" s="5">
        <v>3</v>
      </c>
      <c r="N318" s="5">
        <v>3</v>
      </c>
      <c r="AA318" s="41" t="s">
        <v>3420</v>
      </c>
      <c r="AB318" s="103" t="s">
        <v>625</v>
      </c>
    </row>
    <row r="319" spans="1:45">
      <c r="A319" s="341" t="s">
        <v>2886</v>
      </c>
      <c r="B319" s="5">
        <v>33</v>
      </c>
      <c r="C319" s="240" t="s">
        <v>2664</v>
      </c>
      <c r="D319" s="347" t="s">
        <v>1038</v>
      </c>
      <c r="E319" s="99">
        <v>5</v>
      </c>
      <c r="F319" s="99">
        <v>5</v>
      </c>
      <c r="G319" s="43" t="s">
        <v>2818</v>
      </c>
      <c r="H319" s="57" t="s">
        <v>18</v>
      </c>
      <c r="I319"/>
      <c r="M319" s="5">
        <v>5</v>
      </c>
      <c r="Y319" s="43"/>
      <c r="Z319" s="43"/>
      <c r="AA319" s="41" t="s">
        <v>4638</v>
      </c>
      <c r="AQ319" s="26" t="s">
        <v>8</v>
      </c>
    </row>
    <row r="320" spans="1:45">
      <c r="A320" s="318" t="s">
        <v>365</v>
      </c>
      <c r="B320" s="2">
        <v>173</v>
      </c>
      <c r="C320" s="100" t="s">
        <v>2664</v>
      </c>
      <c r="D320" s="347" t="s">
        <v>1038</v>
      </c>
      <c r="E320" s="26">
        <v>1</v>
      </c>
      <c r="F320" s="26">
        <v>1</v>
      </c>
      <c r="G320" s="2" t="s">
        <v>2818</v>
      </c>
      <c r="H320" s="344" t="s">
        <v>18</v>
      </c>
      <c r="N320" s="5">
        <v>3</v>
      </c>
      <c r="AA320" s="41" t="s">
        <v>4638</v>
      </c>
      <c r="AB320" s="103" t="s">
        <v>625</v>
      </c>
      <c r="AR320" s="2"/>
    </row>
    <row r="321" spans="1:43">
      <c r="A321" s="318" t="s">
        <v>363</v>
      </c>
      <c r="B321" s="2">
        <v>280</v>
      </c>
      <c r="C321" s="100" t="s">
        <v>2664</v>
      </c>
      <c r="D321" s="347" t="s">
        <v>1660</v>
      </c>
      <c r="E321" s="26">
        <v>5</v>
      </c>
      <c r="F321" s="26">
        <v>5</v>
      </c>
      <c r="G321" s="2" t="s">
        <v>2818</v>
      </c>
      <c r="H321" s="344" t="s">
        <v>18</v>
      </c>
      <c r="J321" s="5">
        <v>3</v>
      </c>
      <c r="N321" s="5">
        <v>4</v>
      </c>
      <c r="T321" s="5">
        <v>1</v>
      </c>
      <c r="AA321" s="41" t="s">
        <v>4638</v>
      </c>
      <c r="AB321" s="103" t="s">
        <v>625</v>
      </c>
    </row>
    <row r="322" spans="1:43">
      <c r="A322" s="318" t="s">
        <v>365</v>
      </c>
      <c r="B322" s="2">
        <v>144</v>
      </c>
      <c r="C322" s="100" t="s">
        <v>2664</v>
      </c>
      <c r="D322" s="347" t="s">
        <v>1660</v>
      </c>
      <c r="E322" s="26">
        <v>5</v>
      </c>
      <c r="F322" s="26">
        <v>5</v>
      </c>
      <c r="G322" s="2" t="s">
        <v>2818</v>
      </c>
      <c r="H322" s="344" t="s">
        <v>18</v>
      </c>
      <c r="J322" s="5">
        <v>3</v>
      </c>
      <c r="N322" s="5">
        <v>4</v>
      </c>
      <c r="T322" s="5">
        <v>1</v>
      </c>
      <c r="AA322" s="41" t="s">
        <v>4638</v>
      </c>
      <c r="AB322" s="103" t="s">
        <v>625</v>
      </c>
    </row>
    <row r="323" spans="1:43">
      <c r="A323" s="341" t="s">
        <v>4921</v>
      </c>
      <c r="B323" s="5">
        <v>27</v>
      </c>
      <c r="C323" s="240" t="s">
        <v>2664</v>
      </c>
      <c r="D323" s="36" t="s">
        <v>5769</v>
      </c>
      <c r="E323" s="99">
        <v>2</v>
      </c>
      <c r="F323" s="99">
        <v>2</v>
      </c>
      <c r="G323" s="43" t="s">
        <v>2818</v>
      </c>
      <c r="H323" s="57" t="s">
        <v>18</v>
      </c>
      <c r="I323"/>
      <c r="J323" s="5">
        <v>1</v>
      </c>
      <c r="N323" s="5">
        <v>4</v>
      </c>
      <c r="Y323" s="43"/>
      <c r="Z323" s="43"/>
      <c r="AA323" s="41" t="s">
        <v>4638</v>
      </c>
      <c r="AQ323" s="26" t="s">
        <v>8</v>
      </c>
    </row>
    <row r="324" spans="1:43">
      <c r="A324" s="341" t="s">
        <v>2886</v>
      </c>
      <c r="B324" s="5">
        <v>14</v>
      </c>
      <c r="C324" s="240" t="s">
        <v>2664</v>
      </c>
      <c r="D324" s="36" t="s">
        <v>5775</v>
      </c>
      <c r="E324" s="99">
        <v>9</v>
      </c>
      <c r="F324" s="99">
        <v>9</v>
      </c>
      <c r="G324" s="43" t="s">
        <v>2818</v>
      </c>
      <c r="H324" s="57" t="s">
        <v>18</v>
      </c>
      <c r="I324"/>
      <c r="J324" s="5">
        <v>4</v>
      </c>
      <c r="N324" s="5">
        <v>4</v>
      </c>
      <c r="T324" s="5">
        <v>4</v>
      </c>
      <c r="Y324" s="43"/>
      <c r="Z324" s="43"/>
      <c r="AA324" s="41" t="s">
        <v>4638</v>
      </c>
      <c r="AQ324" s="26" t="s">
        <v>8</v>
      </c>
    </row>
    <row r="325" spans="1:43">
      <c r="A325" s="318" t="s">
        <v>365</v>
      </c>
      <c r="B325" s="2">
        <v>180</v>
      </c>
      <c r="C325" s="100" t="s">
        <v>2664</v>
      </c>
      <c r="D325" s="347" t="s">
        <v>2503</v>
      </c>
      <c r="E325" s="26">
        <v>4</v>
      </c>
      <c r="F325" s="26">
        <v>4</v>
      </c>
      <c r="G325" s="2" t="s">
        <v>2818</v>
      </c>
      <c r="H325" s="344" t="s">
        <v>18</v>
      </c>
      <c r="M325" s="5">
        <v>2</v>
      </c>
      <c r="N325" s="5">
        <v>6</v>
      </c>
      <c r="AA325" s="41" t="s">
        <v>4638</v>
      </c>
      <c r="AB325" s="103" t="s">
        <v>625</v>
      </c>
    </row>
    <row r="326" spans="1:43">
      <c r="A326" s="318" t="s">
        <v>365</v>
      </c>
      <c r="B326" s="2">
        <v>181</v>
      </c>
      <c r="C326" s="100" t="s">
        <v>2664</v>
      </c>
      <c r="D326" s="347" t="s">
        <v>4399</v>
      </c>
      <c r="E326" s="26">
        <v>4</v>
      </c>
      <c r="F326" s="26">
        <v>4</v>
      </c>
      <c r="G326" s="2" t="s">
        <v>2818</v>
      </c>
      <c r="H326" s="344" t="s">
        <v>18</v>
      </c>
      <c r="L326" s="2">
        <v>3</v>
      </c>
      <c r="N326" s="5">
        <v>3</v>
      </c>
      <c r="AA326" s="41" t="s">
        <v>4638</v>
      </c>
      <c r="AB326" s="103" t="s">
        <v>625</v>
      </c>
    </row>
    <row r="327" spans="1:43">
      <c r="A327" s="318" t="s">
        <v>365</v>
      </c>
      <c r="B327" s="2">
        <v>182</v>
      </c>
      <c r="C327" s="100" t="s">
        <v>2664</v>
      </c>
      <c r="D327" s="347" t="s">
        <v>913</v>
      </c>
      <c r="E327" s="26">
        <v>9</v>
      </c>
      <c r="F327" s="26">
        <v>9</v>
      </c>
      <c r="G327" s="2" t="s">
        <v>2818</v>
      </c>
      <c r="H327" s="344" t="s">
        <v>18</v>
      </c>
      <c r="J327" s="5">
        <v>4</v>
      </c>
      <c r="L327" s="2">
        <v>3</v>
      </c>
      <c r="AA327" s="41" t="s">
        <v>4638</v>
      </c>
      <c r="AB327" s="103" t="s">
        <v>625</v>
      </c>
      <c r="AF327" s="5">
        <v>2</v>
      </c>
    </row>
    <row r="328" spans="1:43">
      <c r="A328" s="318" t="s">
        <v>365</v>
      </c>
      <c r="B328" s="2">
        <v>185</v>
      </c>
      <c r="C328" s="100" t="s">
        <v>2664</v>
      </c>
      <c r="D328" s="347" t="s">
        <v>4387</v>
      </c>
      <c r="E328" s="420">
        <v>3</v>
      </c>
      <c r="F328" s="26">
        <v>2</v>
      </c>
      <c r="G328" s="2" t="s">
        <v>1747</v>
      </c>
      <c r="H328" s="344" t="s">
        <v>2332</v>
      </c>
      <c r="N328" s="5">
        <v>6</v>
      </c>
      <c r="AA328" s="41" t="s">
        <v>4638</v>
      </c>
      <c r="AB328" s="103" t="s">
        <v>625</v>
      </c>
    </row>
    <row r="329" spans="1:43">
      <c r="A329" s="341" t="s">
        <v>4151</v>
      </c>
      <c r="B329" s="2">
        <v>13</v>
      </c>
      <c r="C329" s="100" t="s">
        <v>2664</v>
      </c>
      <c r="D329" s="347" t="s">
        <v>197</v>
      </c>
      <c r="E329" s="26">
        <v>18</v>
      </c>
      <c r="F329" s="26">
        <v>18</v>
      </c>
      <c r="G329" s="2" t="s">
        <v>1747</v>
      </c>
      <c r="H329" s="344" t="s">
        <v>2332</v>
      </c>
      <c r="M329" s="5">
        <v>7</v>
      </c>
      <c r="R329" s="5">
        <v>6</v>
      </c>
      <c r="U329" s="5">
        <v>5</v>
      </c>
      <c r="AA329" s="41" t="s">
        <v>4638</v>
      </c>
    </row>
    <row r="330" spans="1:43">
      <c r="A330" s="341" t="s">
        <v>5709</v>
      </c>
      <c r="B330" s="5">
        <v>13</v>
      </c>
      <c r="C330" s="240" t="s">
        <v>2664</v>
      </c>
      <c r="D330" s="36" t="s">
        <v>197</v>
      </c>
      <c r="E330" s="99">
        <v>18</v>
      </c>
      <c r="F330" s="99">
        <v>18</v>
      </c>
      <c r="G330" s="43" t="s">
        <v>2818</v>
      </c>
      <c r="H330" s="57" t="s">
        <v>5765</v>
      </c>
      <c r="I330"/>
      <c r="R330" s="5">
        <v>6</v>
      </c>
      <c r="U330" s="5">
        <v>5</v>
      </c>
      <c r="Y330" s="43"/>
      <c r="Z330" s="43"/>
      <c r="AA330" s="41" t="s">
        <v>4638</v>
      </c>
      <c r="AQ330" s="26" t="s">
        <v>8</v>
      </c>
    </row>
    <row r="331" spans="1:43">
      <c r="A331" s="318" t="s">
        <v>365</v>
      </c>
      <c r="B331" s="2">
        <v>175</v>
      </c>
      <c r="C331" s="100" t="s">
        <v>2664</v>
      </c>
      <c r="D331" s="347" t="s">
        <v>779</v>
      </c>
      <c r="E331" s="26">
        <v>12</v>
      </c>
      <c r="F331" s="26">
        <v>12</v>
      </c>
      <c r="G331" s="2" t="s">
        <v>2818</v>
      </c>
      <c r="H331" s="344" t="s">
        <v>18</v>
      </c>
      <c r="M331" s="5">
        <v>6</v>
      </c>
      <c r="N331" s="5">
        <v>6</v>
      </c>
      <c r="R331" s="5">
        <v>1</v>
      </c>
      <c r="U331" s="5">
        <v>3</v>
      </c>
      <c r="AA331" s="41" t="s">
        <v>4638</v>
      </c>
      <c r="AB331" s="103" t="s">
        <v>625</v>
      </c>
    </row>
    <row r="332" spans="1:43">
      <c r="A332" s="340" t="s">
        <v>2665</v>
      </c>
      <c r="B332" s="15"/>
      <c r="C332" s="100" t="s">
        <v>2664</v>
      </c>
      <c r="D332" s="347" t="s">
        <v>769</v>
      </c>
      <c r="E332" s="26">
        <v>10</v>
      </c>
      <c r="F332" s="26">
        <v>10</v>
      </c>
      <c r="G332" s="2" t="s">
        <v>2818</v>
      </c>
      <c r="H332" s="343" t="s">
        <v>18</v>
      </c>
      <c r="M332" s="5">
        <v>6</v>
      </c>
      <c r="N332" s="5">
        <v>6</v>
      </c>
      <c r="R332" s="5">
        <v>1</v>
      </c>
      <c r="U332" s="5">
        <v>1</v>
      </c>
      <c r="AA332" s="41" t="s">
        <v>4638</v>
      </c>
      <c r="AB332" s="103" t="s">
        <v>625</v>
      </c>
    </row>
    <row r="333" spans="1:43">
      <c r="A333" s="318" t="s">
        <v>365</v>
      </c>
      <c r="B333" s="2">
        <v>174</v>
      </c>
      <c r="C333" s="100" t="s">
        <v>2664</v>
      </c>
      <c r="D333" s="347" t="s">
        <v>2637</v>
      </c>
      <c r="E333" s="26">
        <v>14</v>
      </c>
      <c r="F333" s="26">
        <v>14</v>
      </c>
      <c r="G333" s="2" t="s">
        <v>2818</v>
      </c>
      <c r="H333" s="344" t="s">
        <v>18</v>
      </c>
      <c r="M333" s="5">
        <v>6</v>
      </c>
      <c r="N333" s="5">
        <v>6</v>
      </c>
      <c r="R333" s="5">
        <v>6</v>
      </c>
      <c r="AA333" s="41" t="s">
        <v>4638</v>
      </c>
      <c r="AB333" s="103" t="s">
        <v>625</v>
      </c>
    </row>
    <row r="334" spans="1:43">
      <c r="A334" s="341" t="s">
        <v>4902</v>
      </c>
      <c r="B334" s="5">
        <v>21</v>
      </c>
      <c r="C334" s="240" t="s">
        <v>2664</v>
      </c>
      <c r="D334" s="58" t="s">
        <v>2637</v>
      </c>
      <c r="E334" s="99">
        <v>14</v>
      </c>
      <c r="F334" s="99">
        <v>14</v>
      </c>
      <c r="G334" s="43" t="s">
        <v>2818</v>
      </c>
      <c r="H334" s="57" t="s">
        <v>18</v>
      </c>
      <c r="I334"/>
      <c r="M334" s="5">
        <v>6</v>
      </c>
      <c r="N334" s="5">
        <v>6</v>
      </c>
      <c r="R334" s="5">
        <v>6</v>
      </c>
      <c r="Y334" s="43"/>
      <c r="Z334" s="43"/>
      <c r="AA334" s="41" t="s">
        <v>4638</v>
      </c>
      <c r="AQ334" s="26" t="s">
        <v>8</v>
      </c>
    </row>
    <row r="335" spans="1:43">
      <c r="A335" s="341" t="s">
        <v>5056</v>
      </c>
      <c r="B335" s="5">
        <v>23</v>
      </c>
      <c r="C335" s="32" t="s">
        <v>578</v>
      </c>
      <c r="D335" s="58" t="s">
        <v>5744</v>
      </c>
      <c r="E335" s="99">
        <v>2</v>
      </c>
      <c r="F335" s="99">
        <v>2</v>
      </c>
      <c r="G335" s="43" t="s">
        <v>2818</v>
      </c>
      <c r="H335" s="57" t="s">
        <v>18</v>
      </c>
      <c r="I335"/>
      <c r="M335" s="5">
        <v>1</v>
      </c>
      <c r="N335" s="5">
        <v>3</v>
      </c>
      <c r="Y335" s="43"/>
      <c r="Z335" s="43"/>
      <c r="AA335" s="41" t="s">
        <v>4638</v>
      </c>
      <c r="AQ335" s="26" t="s">
        <v>8</v>
      </c>
    </row>
    <row r="336" spans="1:43">
      <c r="A336" s="318" t="s">
        <v>1860</v>
      </c>
      <c r="B336" s="2">
        <v>40</v>
      </c>
      <c r="C336" s="100" t="s">
        <v>2664</v>
      </c>
      <c r="D336" s="347" t="s">
        <v>914</v>
      </c>
      <c r="E336" s="26">
        <v>9</v>
      </c>
      <c r="F336" s="26">
        <v>9</v>
      </c>
      <c r="G336" s="2" t="s">
        <v>2818</v>
      </c>
      <c r="H336" s="344" t="s">
        <v>1993</v>
      </c>
      <c r="K336" s="5">
        <v>4</v>
      </c>
      <c r="L336" s="5">
        <v>5</v>
      </c>
      <c r="AA336" s="41" t="s">
        <v>4149</v>
      </c>
      <c r="AB336" s="103" t="s">
        <v>625</v>
      </c>
    </row>
    <row r="337" spans="1:45">
      <c r="A337" s="318" t="s">
        <v>1860</v>
      </c>
      <c r="B337" s="2">
        <v>41</v>
      </c>
      <c r="C337" s="100" t="s">
        <v>2664</v>
      </c>
      <c r="D337" s="347" t="s">
        <v>1661</v>
      </c>
      <c r="E337" s="26">
        <v>5</v>
      </c>
      <c r="F337" s="26">
        <v>5</v>
      </c>
      <c r="G337" s="2" t="s">
        <v>2818</v>
      </c>
      <c r="H337" s="344" t="s">
        <v>1993</v>
      </c>
      <c r="K337" s="5">
        <v>4</v>
      </c>
      <c r="N337" s="5">
        <v>3</v>
      </c>
      <c r="AA337" s="41" t="s">
        <v>4149</v>
      </c>
      <c r="AB337" s="103" t="s">
        <v>625</v>
      </c>
      <c r="AS337" s="2"/>
    </row>
    <row r="338" spans="1:45">
      <c r="A338" s="341" t="s">
        <v>4902</v>
      </c>
      <c r="B338" s="5">
        <v>40</v>
      </c>
      <c r="C338" s="240" t="s">
        <v>2664</v>
      </c>
      <c r="D338" s="58" t="s">
        <v>5764</v>
      </c>
      <c r="E338" s="99">
        <v>17</v>
      </c>
      <c r="F338" s="99">
        <v>17</v>
      </c>
      <c r="G338" s="43" t="s">
        <v>2818</v>
      </c>
      <c r="H338" s="57" t="s">
        <v>18</v>
      </c>
      <c r="I338">
        <v>7</v>
      </c>
      <c r="U338" s="5">
        <v>5</v>
      </c>
      <c r="W338" s="5">
        <v>5</v>
      </c>
      <c r="Y338" s="43"/>
      <c r="Z338" s="43"/>
      <c r="AA338" s="41" t="s">
        <v>4638</v>
      </c>
      <c r="AQ338" s="26" t="s">
        <v>8</v>
      </c>
    </row>
    <row r="339" spans="1:45">
      <c r="A339" s="318" t="s">
        <v>365</v>
      </c>
      <c r="B339" s="2">
        <v>193</v>
      </c>
      <c r="C339" s="100" t="s">
        <v>2666</v>
      </c>
      <c r="D339" s="347" t="s">
        <v>743</v>
      </c>
      <c r="E339" s="26">
        <v>10</v>
      </c>
      <c r="F339" s="26">
        <v>10</v>
      </c>
      <c r="G339" s="2" t="s">
        <v>2818</v>
      </c>
      <c r="H339" s="344" t="s">
        <v>18</v>
      </c>
      <c r="I339" s="5">
        <v>7</v>
      </c>
      <c r="J339" s="5">
        <v>1</v>
      </c>
      <c r="U339" s="5">
        <v>1</v>
      </c>
      <c r="W339" s="5">
        <v>1</v>
      </c>
      <c r="AA339" s="41" t="s">
        <v>4638</v>
      </c>
      <c r="AB339" s="26" t="s">
        <v>2455</v>
      </c>
      <c r="AR339" s="2"/>
    </row>
    <row r="340" spans="1:45">
      <c r="A340" s="341" t="s">
        <v>5057</v>
      </c>
      <c r="B340" s="5">
        <v>47</v>
      </c>
      <c r="C340" s="240" t="s">
        <v>2664</v>
      </c>
      <c r="D340" s="36" t="s">
        <v>5771</v>
      </c>
      <c r="E340" s="99">
        <v>8</v>
      </c>
      <c r="F340" s="99">
        <v>8</v>
      </c>
      <c r="G340" s="43" t="s">
        <v>2818</v>
      </c>
      <c r="H340" s="57" t="s">
        <v>18</v>
      </c>
      <c r="I340"/>
      <c r="K340" s="5">
        <v>7</v>
      </c>
      <c r="U340" s="5">
        <v>1</v>
      </c>
      <c r="Y340" s="43"/>
      <c r="Z340" s="43"/>
      <c r="AA340" s="41" t="s">
        <v>4638</v>
      </c>
      <c r="AQ340" s="26" t="s">
        <v>8</v>
      </c>
    </row>
    <row r="341" spans="1:45">
      <c r="A341" s="341" t="s">
        <v>4902</v>
      </c>
      <c r="B341" s="5">
        <v>40</v>
      </c>
      <c r="C341" s="240" t="s">
        <v>2664</v>
      </c>
      <c r="D341" s="36" t="s">
        <v>5772</v>
      </c>
      <c r="E341" s="99">
        <v>10</v>
      </c>
      <c r="F341" s="99">
        <v>10</v>
      </c>
      <c r="G341" s="43" t="s">
        <v>2818</v>
      </c>
      <c r="H341" s="57" t="s">
        <v>18</v>
      </c>
      <c r="I341">
        <v>3</v>
      </c>
      <c r="M341" s="5">
        <v>7</v>
      </c>
      <c r="Y341" s="43"/>
      <c r="Z341" s="43"/>
      <c r="AA341" s="41" t="s">
        <v>4638</v>
      </c>
      <c r="AQ341" s="26" t="s">
        <v>8</v>
      </c>
    </row>
    <row r="342" spans="1:45">
      <c r="A342" s="318" t="s">
        <v>836</v>
      </c>
      <c r="B342" s="2">
        <v>122</v>
      </c>
      <c r="C342" s="100" t="s">
        <v>2664</v>
      </c>
      <c r="D342" s="347" t="s">
        <v>2998</v>
      </c>
      <c r="E342" s="26">
        <v>7</v>
      </c>
      <c r="F342" s="26">
        <v>7</v>
      </c>
      <c r="G342" s="2" t="s">
        <v>2818</v>
      </c>
      <c r="H342" s="344" t="s">
        <v>18</v>
      </c>
      <c r="K342" s="5">
        <v>3</v>
      </c>
      <c r="L342" s="5">
        <v>4</v>
      </c>
      <c r="AA342" s="41" t="s">
        <v>4149</v>
      </c>
      <c r="AB342" s="103" t="s">
        <v>625</v>
      </c>
    </row>
    <row r="343" spans="1:45">
      <c r="A343" s="318" t="s">
        <v>1860</v>
      </c>
      <c r="B343" s="2">
        <v>61</v>
      </c>
      <c r="C343" s="97" t="s">
        <v>578</v>
      </c>
      <c r="D343" s="347" t="s">
        <v>770</v>
      </c>
      <c r="E343" s="26">
        <v>10</v>
      </c>
      <c r="F343" s="26">
        <v>10</v>
      </c>
      <c r="G343" s="2" t="s">
        <v>2818</v>
      </c>
      <c r="H343" s="344" t="s">
        <v>1993</v>
      </c>
      <c r="J343" s="5">
        <v>7</v>
      </c>
      <c r="T343" s="5">
        <v>3</v>
      </c>
      <c r="AA343" s="41" t="s">
        <v>4149</v>
      </c>
      <c r="AB343" s="103" t="s">
        <v>625</v>
      </c>
    </row>
    <row r="344" spans="1:45">
      <c r="A344" s="383" t="s">
        <v>468</v>
      </c>
      <c r="B344" s="2">
        <v>121</v>
      </c>
      <c r="C344" s="100" t="s">
        <v>2666</v>
      </c>
      <c r="D344" s="347" t="s">
        <v>409</v>
      </c>
      <c r="E344" s="26">
        <v>12</v>
      </c>
      <c r="F344" s="26">
        <v>12</v>
      </c>
      <c r="G344" s="2" t="s">
        <v>1747</v>
      </c>
      <c r="H344" s="344" t="s">
        <v>410</v>
      </c>
      <c r="I344" s="5">
        <v>6</v>
      </c>
      <c r="K344" s="5">
        <v>1</v>
      </c>
      <c r="U344" s="5">
        <v>5</v>
      </c>
      <c r="AA344" s="102" t="s">
        <v>4155</v>
      </c>
      <c r="AB344" s="26" t="s">
        <v>2455</v>
      </c>
      <c r="AR344" s="2"/>
    </row>
    <row r="345" spans="1:45">
      <c r="A345" s="318" t="s">
        <v>1860</v>
      </c>
      <c r="B345" s="2">
        <v>181</v>
      </c>
      <c r="C345" s="100" t="s">
        <v>2664</v>
      </c>
      <c r="D345" s="347" t="s">
        <v>1008</v>
      </c>
      <c r="E345" s="26">
        <v>4</v>
      </c>
      <c r="F345" s="26">
        <v>4</v>
      </c>
      <c r="G345" s="2" t="s">
        <v>2818</v>
      </c>
      <c r="H345" s="344" t="s">
        <v>18</v>
      </c>
      <c r="L345" s="2">
        <v>3</v>
      </c>
      <c r="N345" s="5">
        <v>3</v>
      </c>
      <c r="AA345" s="102" t="s">
        <v>4638</v>
      </c>
      <c r="AB345" s="103" t="s">
        <v>625</v>
      </c>
    </row>
    <row r="346" spans="1:45">
      <c r="A346" s="318" t="s">
        <v>1860</v>
      </c>
      <c r="B346" s="2">
        <v>182</v>
      </c>
      <c r="C346" s="100" t="s">
        <v>2664</v>
      </c>
      <c r="D346" s="347" t="s">
        <v>1009</v>
      </c>
      <c r="E346" s="26">
        <v>9</v>
      </c>
      <c r="F346" s="26">
        <v>9</v>
      </c>
      <c r="G346" s="2" t="s">
        <v>2818</v>
      </c>
      <c r="H346" s="344" t="s">
        <v>18</v>
      </c>
      <c r="J346" s="5">
        <v>4</v>
      </c>
      <c r="L346" s="2">
        <v>3</v>
      </c>
      <c r="AA346" s="102" t="s">
        <v>4638</v>
      </c>
      <c r="AB346" s="103" t="s">
        <v>625</v>
      </c>
      <c r="AF346" s="5">
        <v>2</v>
      </c>
    </row>
    <row r="347" spans="1:45">
      <c r="A347" s="341" t="s">
        <v>5057</v>
      </c>
      <c r="B347" s="5">
        <v>24</v>
      </c>
      <c r="C347" s="240" t="s">
        <v>2664</v>
      </c>
      <c r="D347" s="58" t="s">
        <v>5747</v>
      </c>
      <c r="E347" s="99">
        <v>7</v>
      </c>
      <c r="F347" s="99">
        <v>7</v>
      </c>
      <c r="G347" s="43" t="s">
        <v>2818</v>
      </c>
      <c r="H347" s="57" t="s">
        <v>18</v>
      </c>
      <c r="I347"/>
      <c r="L347" s="5">
        <v>7</v>
      </c>
      <c r="Y347" s="43"/>
      <c r="Z347" s="43"/>
      <c r="AA347" s="41" t="s">
        <v>4638</v>
      </c>
      <c r="AQ347" s="26" t="s">
        <v>8</v>
      </c>
    </row>
    <row r="348" spans="1:45">
      <c r="A348" s="341" t="s">
        <v>5057</v>
      </c>
      <c r="B348" s="5">
        <v>28</v>
      </c>
      <c r="C348" s="240" t="s">
        <v>2664</v>
      </c>
      <c r="D348" s="36" t="s">
        <v>5748</v>
      </c>
      <c r="E348" s="99">
        <v>9</v>
      </c>
      <c r="F348" s="99">
        <v>9</v>
      </c>
      <c r="G348" s="43" t="s">
        <v>2818</v>
      </c>
      <c r="H348" s="57" t="s">
        <v>18</v>
      </c>
      <c r="I348"/>
      <c r="L348" s="5">
        <v>7</v>
      </c>
      <c r="N348" s="5">
        <v>6</v>
      </c>
      <c r="Y348" s="43"/>
      <c r="Z348" s="43"/>
      <c r="AA348" s="41" t="s">
        <v>4638</v>
      </c>
      <c r="AQ348" s="26" t="s">
        <v>8</v>
      </c>
    </row>
    <row r="349" spans="1:45">
      <c r="A349" s="341" t="s">
        <v>2886</v>
      </c>
      <c r="B349" s="5">
        <v>21</v>
      </c>
      <c r="C349" s="240" t="s">
        <v>2664</v>
      </c>
      <c r="D349" s="58" t="s">
        <v>5750</v>
      </c>
      <c r="E349" s="99">
        <v>8</v>
      </c>
      <c r="F349" s="99">
        <v>8</v>
      </c>
      <c r="G349" s="43" t="s">
        <v>2818</v>
      </c>
      <c r="H349" s="57" t="s">
        <v>18</v>
      </c>
      <c r="I349"/>
      <c r="M349" s="5">
        <v>7</v>
      </c>
      <c r="R349" s="5">
        <v>1</v>
      </c>
      <c r="Y349" s="43"/>
      <c r="Z349" s="43"/>
      <c r="AA349" s="41" t="s">
        <v>4638</v>
      </c>
      <c r="AQ349" s="26" t="s">
        <v>8</v>
      </c>
    </row>
    <row r="350" spans="1:45">
      <c r="A350" s="318" t="s">
        <v>1758</v>
      </c>
      <c r="B350" s="2">
        <v>150</v>
      </c>
      <c r="C350" s="96" t="s">
        <v>2666</v>
      </c>
      <c r="D350" s="347" t="s">
        <v>1798</v>
      </c>
      <c r="E350" s="26">
        <v>12</v>
      </c>
      <c r="F350" s="26">
        <v>12</v>
      </c>
      <c r="G350" s="2" t="s">
        <v>1747</v>
      </c>
      <c r="H350" s="343" t="s">
        <v>2329</v>
      </c>
      <c r="J350" s="5">
        <v>3</v>
      </c>
      <c r="K350" s="5">
        <v>4</v>
      </c>
      <c r="Q350" s="5">
        <v>5</v>
      </c>
      <c r="AA350" s="41" t="s">
        <v>4154</v>
      </c>
      <c r="AB350" s="26" t="s">
        <v>2455</v>
      </c>
    </row>
    <row r="351" spans="1:45">
      <c r="A351" s="318" t="s">
        <v>1747</v>
      </c>
      <c r="B351" s="2">
        <v>139</v>
      </c>
      <c r="C351" s="100" t="s">
        <v>2666</v>
      </c>
      <c r="D351" s="347" t="s">
        <v>1512</v>
      </c>
      <c r="E351" s="26">
        <v>13</v>
      </c>
      <c r="F351" s="26">
        <v>13</v>
      </c>
      <c r="G351" s="2" t="s">
        <v>2818</v>
      </c>
      <c r="H351" s="344" t="s">
        <v>2710</v>
      </c>
      <c r="J351" s="5">
        <v>4</v>
      </c>
      <c r="M351" s="5">
        <v>4</v>
      </c>
      <c r="T351" s="5">
        <v>5</v>
      </c>
      <c r="AA351" s="41" t="s">
        <v>4118</v>
      </c>
      <c r="AB351" s="26" t="s">
        <v>2455</v>
      </c>
    </row>
    <row r="352" spans="1:45">
      <c r="A352" s="318" t="s">
        <v>1747</v>
      </c>
      <c r="B352" s="2">
        <v>203</v>
      </c>
      <c r="C352" s="100" t="s">
        <v>2666</v>
      </c>
      <c r="D352" s="347" t="s">
        <v>3241</v>
      </c>
      <c r="E352" s="26">
        <v>6</v>
      </c>
      <c r="F352" s="26">
        <v>6</v>
      </c>
      <c r="G352" s="2" t="s">
        <v>2818</v>
      </c>
      <c r="H352" s="344" t="s">
        <v>3003</v>
      </c>
      <c r="M352" s="5">
        <v>6</v>
      </c>
      <c r="AA352" s="41" t="s">
        <v>4317</v>
      </c>
      <c r="AB352" s="26" t="s">
        <v>2455</v>
      </c>
    </row>
    <row r="353" spans="1:45">
      <c r="A353" s="318" t="s">
        <v>365</v>
      </c>
      <c r="B353" s="2">
        <v>188</v>
      </c>
      <c r="C353" s="100" t="s">
        <v>2666</v>
      </c>
      <c r="D353" s="347" t="s">
        <v>1520</v>
      </c>
      <c r="E353" s="26">
        <v>8</v>
      </c>
      <c r="F353" s="26">
        <v>8</v>
      </c>
      <c r="G353" s="2" t="s">
        <v>2818</v>
      </c>
      <c r="H353" s="344" t="s">
        <v>18</v>
      </c>
      <c r="J353" s="5">
        <v>5</v>
      </c>
      <c r="M353" s="5">
        <v>2</v>
      </c>
      <c r="T353" s="5">
        <v>1</v>
      </c>
      <c r="AA353" s="41" t="s">
        <v>4127</v>
      </c>
      <c r="AB353" s="26" t="s">
        <v>2455</v>
      </c>
    </row>
    <row r="354" spans="1:45">
      <c r="A354" s="318" t="s">
        <v>1758</v>
      </c>
      <c r="B354" s="2">
        <v>125</v>
      </c>
      <c r="C354" s="96" t="s">
        <v>2666</v>
      </c>
      <c r="D354" s="347" t="s">
        <v>734</v>
      </c>
      <c r="E354" s="26">
        <v>6</v>
      </c>
      <c r="F354" s="26">
        <v>6</v>
      </c>
      <c r="G354" s="2" t="s">
        <v>2818</v>
      </c>
      <c r="H354" s="343" t="s">
        <v>18</v>
      </c>
      <c r="M354" s="5">
        <v>5</v>
      </c>
      <c r="N354" s="5">
        <v>2</v>
      </c>
      <c r="T354" s="5">
        <v>1</v>
      </c>
      <c r="AA354" s="41" t="s">
        <v>4638</v>
      </c>
      <c r="AB354" s="26" t="s">
        <v>2455</v>
      </c>
    </row>
    <row r="355" spans="1:45">
      <c r="A355" s="318" t="s">
        <v>1860</v>
      </c>
      <c r="B355" s="2">
        <v>19</v>
      </c>
      <c r="C355" s="100" t="s">
        <v>2666</v>
      </c>
      <c r="D355" s="347" t="s">
        <v>610</v>
      </c>
      <c r="E355" s="26">
        <v>15</v>
      </c>
      <c r="F355" s="26">
        <v>15</v>
      </c>
      <c r="G355" s="2" t="s">
        <v>2818</v>
      </c>
      <c r="H355" s="344" t="s">
        <v>18</v>
      </c>
      <c r="K355" s="5">
        <v>3</v>
      </c>
      <c r="L355" s="5">
        <v>3</v>
      </c>
      <c r="M355" s="5">
        <v>3</v>
      </c>
      <c r="P355" s="5">
        <v>2</v>
      </c>
      <c r="R355" s="5">
        <v>1</v>
      </c>
      <c r="S355" s="5">
        <v>3</v>
      </c>
      <c r="AA355" s="41" t="s">
        <v>4153</v>
      </c>
      <c r="AB355" s="26" t="s">
        <v>2455</v>
      </c>
    </row>
    <row r="356" spans="1:45">
      <c r="A356" s="340" t="s">
        <v>2665</v>
      </c>
      <c r="B356" s="15"/>
      <c r="C356" s="96" t="s">
        <v>2666</v>
      </c>
      <c r="D356" s="347" t="s">
        <v>2972</v>
      </c>
      <c r="E356" s="26">
        <v>6</v>
      </c>
      <c r="F356" s="26">
        <v>6</v>
      </c>
      <c r="G356" s="2" t="s">
        <v>2818</v>
      </c>
      <c r="H356" s="343" t="s">
        <v>2709</v>
      </c>
      <c r="K356" s="5">
        <v>3</v>
      </c>
      <c r="M356" s="5">
        <v>1</v>
      </c>
      <c r="N356" s="5">
        <v>6</v>
      </c>
      <c r="AA356" s="41" t="s">
        <v>4152</v>
      </c>
      <c r="AB356" s="26" t="s">
        <v>2455</v>
      </c>
    </row>
    <row r="357" spans="1:45">
      <c r="A357" s="318" t="s">
        <v>364</v>
      </c>
      <c r="B357" s="2">
        <v>214</v>
      </c>
      <c r="C357" s="100" t="s">
        <v>2666</v>
      </c>
      <c r="D357" s="347" t="s">
        <v>2917</v>
      </c>
      <c r="E357" s="26">
        <v>8</v>
      </c>
      <c r="F357" s="26">
        <v>8</v>
      </c>
      <c r="G357" s="2" t="s">
        <v>2818</v>
      </c>
      <c r="H357" s="344" t="s">
        <v>2333</v>
      </c>
      <c r="L357" s="5">
        <v>5</v>
      </c>
      <c r="M357" s="5">
        <v>3</v>
      </c>
      <c r="AA357" s="41" t="s">
        <v>4161</v>
      </c>
      <c r="AB357" s="26" t="s">
        <v>2455</v>
      </c>
      <c r="AR357" s="2"/>
    </row>
    <row r="358" spans="1:45">
      <c r="A358" s="318" t="s">
        <v>1747</v>
      </c>
      <c r="B358" s="2">
        <v>212</v>
      </c>
      <c r="C358" s="100" t="s">
        <v>2666</v>
      </c>
      <c r="D358" s="347" t="s">
        <v>3242</v>
      </c>
      <c r="E358" s="26">
        <v>9</v>
      </c>
      <c r="F358" s="26">
        <v>9</v>
      </c>
      <c r="G358" s="2" t="s">
        <v>2818</v>
      </c>
      <c r="H358" s="344" t="s">
        <v>18</v>
      </c>
      <c r="K358" s="5">
        <v>2</v>
      </c>
      <c r="L358" s="5">
        <v>5</v>
      </c>
      <c r="P358" s="5">
        <v>2</v>
      </c>
      <c r="AA358" s="41" t="s">
        <v>4153</v>
      </c>
      <c r="AB358" s="26" t="s">
        <v>2455</v>
      </c>
    </row>
    <row r="359" spans="1:45">
      <c r="A359" s="318" t="s">
        <v>365</v>
      </c>
      <c r="B359" s="2">
        <v>223</v>
      </c>
      <c r="C359" s="100" t="s">
        <v>2664</v>
      </c>
      <c r="D359" s="347" t="s">
        <v>46</v>
      </c>
      <c r="E359" s="26">
        <v>2</v>
      </c>
      <c r="F359" s="26">
        <v>2</v>
      </c>
      <c r="G359" s="2" t="s">
        <v>2821</v>
      </c>
      <c r="H359" s="344" t="s">
        <v>46</v>
      </c>
      <c r="N359" s="5">
        <v>6</v>
      </c>
      <c r="AA359" s="41" t="s">
        <v>4150</v>
      </c>
      <c r="AB359" s="103" t="s">
        <v>625</v>
      </c>
      <c r="AR359" s="2"/>
    </row>
    <row r="360" spans="1:45">
      <c r="A360" s="340" t="s">
        <v>2665</v>
      </c>
      <c r="B360" s="15"/>
      <c r="C360" s="100" t="s">
        <v>2664</v>
      </c>
      <c r="D360" s="347" t="s">
        <v>1039</v>
      </c>
      <c r="E360" s="26">
        <v>1</v>
      </c>
      <c r="F360" s="26">
        <v>1</v>
      </c>
      <c r="G360" s="2" t="s">
        <v>2821</v>
      </c>
      <c r="H360" s="343" t="s">
        <v>46</v>
      </c>
      <c r="N360" s="5">
        <v>4</v>
      </c>
      <c r="AA360" s="41" t="s">
        <v>4150</v>
      </c>
      <c r="AB360" s="103" t="s">
        <v>625</v>
      </c>
    </row>
    <row r="361" spans="1:45">
      <c r="A361" s="318" t="s">
        <v>1917</v>
      </c>
      <c r="B361" s="2">
        <v>124</v>
      </c>
      <c r="C361" s="100" t="s">
        <v>2664</v>
      </c>
      <c r="D361" s="347" t="s">
        <v>920</v>
      </c>
      <c r="E361" s="26">
        <v>10</v>
      </c>
      <c r="F361" s="26">
        <v>10</v>
      </c>
      <c r="G361" s="2" t="s">
        <v>2818</v>
      </c>
      <c r="H361" s="344" t="s">
        <v>18</v>
      </c>
      <c r="I361" s="5">
        <v>7</v>
      </c>
      <c r="W361" s="5">
        <v>3</v>
      </c>
      <c r="AA361" s="41" t="s">
        <v>4156</v>
      </c>
      <c r="AB361" s="103" t="s">
        <v>625</v>
      </c>
    </row>
    <row r="362" spans="1:45">
      <c r="A362" s="318" t="s">
        <v>1860</v>
      </c>
      <c r="B362" s="2">
        <v>48</v>
      </c>
      <c r="C362" s="100" t="s">
        <v>2664</v>
      </c>
      <c r="D362" s="347" t="s">
        <v>780</v>
      </c>
      <c r="E362" s="26">
        <v>15</v>
      </c>
      <c r="F362" s="26">
        <v>15</v>
      </c>
      <c r="G362" s="2" t="s">
        <v>2818</v>
      </c>
      <c r="H362" s="344" t="s">
        <v>1993</v>
      </c>
      <c r="I362" s="5">
        <v>8</v>
      </c>
      <c r="W362" s="5">
        <v>5</v>
      </c>
      <c r="X362" s="5">
        <v>2</v>
      </c>
      <c r="AA362" s="41" t="s">
        <v>4156</v>
      </c>
      <c r="AB362" s="103" t="s">
        <v>625</v>
      </c>
    </row>
    <row r="363" spans="1:45">
      <c r="A363" s="318" t="s">
        <v>364</v>
      </c>
      <c r="B363" s="2">
        <v>133</v>
      </c>
      <c r="C363" s="100" t="s">
        <v>2664</v>
      </c>
      <c r="D363" s="347" t="s">
        <v>780</v>
      </c>
      <c r="E363" s="26">
        <v>12</v>
      </c>
      <c r="F363" s="26">
        <v>12</v>
      </c>
      <c r="G363" s="2" t="s">
        <v>2818</v>
      </c>
      <c r="H363" s="344" t="s">
        <v>18</v>
      </c>
      <c r="I363" s="5">
        <v>7</v>
      </c>
      <c r="W363" s="5">
        <v>5</v>
      </c>
      <c r="AA363" s="41" t="s">
        <v>4164</v>
      </c>
      <c r="AB363" s="103" t="s">
        <v>625</v>
      </c>
      <c r="AR363" s="2"/>
    </row>
    <row r="364" spans="1:45">
      <c r="A364" s="318" t="s">
        <v>364</v>
      </c>
      <c r="B364" s="2">
        <v>131</v>
      </c>
      <c r="C364" s="96" t="s">
        <v>2664</v>
      </c>
      <c r="D364" s="347" t="s">
        <v>4306</v>
      </c>
      <c r="E364" s="26">
        <v>7</v>
      </c>
      <c r="F364" s="26">
        <v>7</v>
      </c>
      <c r="G364" s="2" t="s">
        <v>2818</v>
      </c>
      <c r="H364" s="344" t="s">
        <v>18</v>
      </c>
      <c r="I364" s="5">
        <v>7</v>
      </c>
      <c r="AA364" s="41" t="s">
        <v>4164</v>
      </c>
      <c r="AB364" s="103" t="s">
        <v>625</v>
      </c>
    </row>
    <row r="365" spans="1:45">
      <c r="A365" s="341" t="s">
        <v>2665</v>
      </c>
      <c r="C365" s="96" t="s">
        <v>2664</v>
      </c>
      <c r="D365" s="347" t="s">
        <v>5366</v>
      </c>
      <c r="E365" s="26">
        <v>11</v>
      </c>
      <c r="F365" s="26">
        <v>11</v>
      </c>
      <c r="G365" s="2" t="s">
        <v>2818</v>
      </c>
      <c r="H365" s="343" t="s">
        <v>18</v>
      </c>
      <c r="I365" s="5">
        <v>7</v>
      </c>
      <c r="W365" s="5">
        <v>4</v>
      </c>
      <c r="AA365" s="41" t="s">
        <v>4156</v>
      </c>
    </row>
    <row r="366" spans="1:45">
      <c r="A366" s="318" t="s">
        <v>1860</v>
      </c>
      <c r="B366" s="2">
        <v>44</v>
      </c>
      <c r="C366" s="96" t="s">
        <v>2664</v>
      </c>
      <c r="D366" s="347" t="s">
        <v>2625</v>
      </c>
      <c r="E366" s="26">
        <v>13</v>
      </c>
      <c r="F366" s="26">
        <v>13</v>
      </c>
      <c r="G366" s="2" t="s">
        <v>2818</v>
      </c>
      <c r="H366" s="344" t="s">
        <v>1993</v>
      </c>
      <c r="I366" s="5">
        <v>7</v>
      </c>
      <c r="W366" s="5">
        <v>6</v>
      </c>
      <c r="AA366" s="41" t="s">
        <v>4156</v>
      </c>
      <c r="AB366" s="103" t="s">
        <v>625</v>
      </c>
      <c r="AS366" s="2"/>
    </row>
    <row r="367" spans="1:45">
      <c r="A367" s="318" t="s">
        <v>1917</v>
      </c>
      <c r="B367" s="2">
        <v>124</v>
      </c>
      <c r="C367" s="100" t="s">
        <v>2664</v>
      </c>
      <c r="D367" s="347" t="s">
        <v>1084</v>
      </c>
      <c r="E367" s="26">
        <v>9</v>
      </c>
      <c r="F367" s="26">
        <v>9</v>
      </c>
      <c r="G367" s="2" t="s">
        <v>2818</v>
      </c>
      <c r="H367" s="344" t="s">
        <v>18</v>
      </c>
      <c r="I367" s="5">
        <v>7</v>
      </c>
      <c r="W367" s="5">
        <v>2</v>
      </c>
      <c r="AA367" s="41" t="s">
        <v>4156</v>
      </c>
      <c r="AB367" s="103" t="s">
        <v>625</v>
      </c>
    </row>
    <row r="368" spans="1:45">
      <c r="A368" s="318" t="s">
        <v>1917</v>
      </c>
      <c r="B368" s="2">
        <v>125</v>
      </c>
      <c r="C368" s="100" t="s">
        <v>2664</v>
      </c>
      <c r="D368" s="347" t="s">
        <v>1085</v>
      </c>
      <c r="E368" s="26">
        <v>9</v>
      </c>
      <c r="F368" s="26">
        <v>9</v>
      </c>
      <c r="G368" s="2" t="s">
        <v>2818</v>
      </c>
      <c r="H368" s="344" t="s">
        <v>18</v>
      </c>
      <c r="I368" s="5">
        <v>7</v>
      </c>
      <c r="W368" s="5">
        <v>2</v>
      </c>
      <c r="AA368" s="41" t="s">
        <v>4156</v>
      </c>
      <c r="AB368" s="103" t="s">
        <v>625</v>
      </c>
    </row>
    <row r="369" spans="1:45">
      <c r="A369" s="318" t="s">
        <v>1860</v>
      </c>
      <c r="B369" s="2">
        <v>42</v>
      </c>
      <c r="C369" s="100" t="s">
        <v>2664</v>
      </c>
      <c r="D369" s="347" t="s">
        <v>2481</v>
      </c>
      <c r="E369" s="26">
        <v>12</v>
      </c>
      <c r="F369" s="26">
        <v>12</v>
      </c>
      <c r="G369" s="2" t="s">
        <v>2818</v>
      </c>
      <c r="H369" s="344" t="s">
        <v>1993</v>
      </c>
      <c r="I369" s="5">
        <v>7</v>
      </c>
      <c r="W369" s="5">
        <v>5</v>
      </c>
      <c r="AA369" s="41" t="s">
        <v>4156</v>
      </c>
      <c r="AB369" s="103" t="s">
        <v>625</v>
      </c>
    </row>
    <row r="370" spans="1:45">
      <c r="A370" s="318" t="s">
        <v>1860</v>
      </c>
      <c r="B370" s="2">
        <v>46</v>
      </c>
      <c r="C370" s="100" t="s">
        <v>2664</v>
      </c>
      <c r="D370" s="347" t="s">
        <v>2506</v>
      </c>
      <c r="E370" s="26">
        <v>15</v>
      </c>
      <c r="F370" s="26">
        <v>15</v>
      </c>
      <c r="G370" s="2" t="s">
        <v>2818</v>
      </c>
      <c r="H370" s="344" t="s">
        <v>1993</v>
      </c>
      <c r="I370" s="5">
        <v>7</v>
      </c>
      <c r="W370" s="5">
        <v>5</v>
      </c>
      <c r="X370" s="5">
        <v>3</v>
      </c>
      <c r="AA370" s="41" t="s">
        <v>4156</v>
      </c>
      <c r="AB370" s="103" t="s">
        <v>625</v>
      </c>
    </row>
    <row r="371" spans="1:45">
      <c r="A371" s="383" t="s">
        <v>468</v>
      </c>
      <c r="B371" s="2">
        <v>66</v>
      </c>
      <c r="C371" s="100" t="s">
        <v>2664</v>
      </c>
      <c r="D371" s="347" t="s">
        <v>411</v>
      </c>
      <c r="E371" s="26">
        <v>5</v>
      </c>
      <c r="F371" s="26">
        <v>5</v>
      </c>
      <c r="G371" s="2" t="s">
        <v>2818</v>
      </c>
      <c r="H371" s="344" t="s">
        <v>412</v>
      </c>
      <c r="I371" s="5">
        <v>7</v>
      </c>
      <c r="W371" s="5">
        <v>5</v>
      </c>
      <c r="X371" s="5">
        <v>3</v>
      </c>
      <c r="AA371" s="41" t="s">
        <v>4156</v>
      </c>
      <c r="AB371" s="103" t="s">
        <v>625</v>
      </c>
      <c r="AR371" s="2"/>
    </row>
    <row r="372" spans="1:45">
      <c r="A372" s="318" t="s">
        <v>1860</v>
      </c>
      <c r="B372" s="2">
        <v>50</v>
      </c>
      <c r="C372" s="100" t="s">
        <v>2664</v>
      </c>
      <c r="D372" s="347" t="s">
        <v>1662</v>
      </c>
      <c r="E372" s="26">
        <v>5</v>
      </c>
      <c r="F372" s="26">
        <v>5</v>
      </c>
      <c r="G372" s="2" t="s">
        <v>2818</v>
      </c>
      <c r="H372" s="344" t="s">
        <v>1993</v>
      </c>
      <c r="I372" s="5">
        <v>5</v>
      </c>
      <c r="AA372" s="41" t="s">
        <v>4156</v>
      </c>
      <c r="AB372" s="103" t="s">
        <v>625</v>
      </c>
    </row>
    <row r="373" spans="1:45">
      <c r="A373" s="318" t="s">
        <v>1860</v>
      </c>
      <c r="B373" s="2">
        <v>43</v>
      </c>
      <c r="C373" s="96" t="s">
        <v>2664</v>
      </c>
      <c r="D373" s="347" t="s">
        <v>2482</v>
      </c>
      <c r="E373" s="26">
        <v>12</v>
      </c>
      <c r="F373" s="26">
        <v>12</v>
      </c>
      <c r="G373" s="2" t="s">
        <v>2818</v>
      </c>
      <c r="H373" s="344" t="s">
        <v>1993</v>
      </c>
      <c r="I373" s="5">
        <v>7</v>
      </c>
      <c r="K373" s="5">
        <v>2</v>
      </c>
      <c r="W373" s="5">
        <v>3</v>
      </c>
      <c r="AA373" s="41" t="s">
        <v>4156</v>
      </c>
      <c r="AB373" s="103" t="s">
        <v>625</v>
      </c>
    </row>
    <row r="374" spans="1:45">
      <c r="A374" s="318" t="s">
        <v>1860</v>
      </c>
      <c r="B374" s="2">
        <v>47</v>
      </c>
      <c r="C374" s="97" t="s">
        <v>578</v>
      </c>
      <c r="D374" s="347" t="s">
        <v>2507</v>
      </c>
      <c r="E374" s="26">
        <v>15</v>
      </c>
      <c r="F374" s="26">
        <v>15</v>
      </c>
      <c r="G374" s="2" t="s">
        <v>2818</v>
      </c>
      <c r="H374" s="344" t="s">
        <v>1993</v>
      </c>
      <c r="I374" s="5">
        <v>7</v>
      </c>
      <c r="W374" s="5">
        <v>5</v>
      </c>
      <c r="X374" s="5">
        <v>3</v>
      </c>
      <c r="AA374" s="41" t="s">
        <v>4156</v>
      </c>
      <c r="AB374" s="103" t="s">
        <v>625</v>
      </c>
    </row>
    <row r="375" spans="1:45">
      <c r="A375" s="318" t="s">
        <v>1860</v>
      </c>
      <c r="B375" s="2">
        <v>49</v>
      </c>
      <c r="C375" s="97" t="s">
        <v>578</v>
      </c>
      <c r="D375" s="347" t="s">
        <v>2509</v>
      </c>
      <c r="E375" s="26">
        <v>16</v>
      </c>
      <c r="F375" s="26">
        <v>16</v>
      </c>
      <c r="G375" s="2" t="s">
        <v>2818</v>
      </c>
      <c r="H375" s="344" t="s">
        <v>1993</v>
      </c>
      <c r="I375" s="5">
        <v>7</v>
      </c>
      <c r="W375" s="5">
        <v>5</v>
      </c>
      <c r="X375" s="5">
        <v>4</v>
      </c>
      <c r="AA375" s="41" t="s">
        <v>4156</v>
      </c>
      <c r="AB375" s="103" t="s">
        <v>625</v>
      </c>
    </row>
    <row r="376" spans="1:45">
      <c r="A376" s="318" t="s">
        <v>364</v>
      </c>
      <c r="B376" s="2">
        <v>132</v>
      </c>
      <c r="C376" s="100" t="s">
        <v>2664</v>
      </c>
      <c r="D376" s="347" t="s">
        <v>771</v>
      </c>
      <c r="E376" s="26">
        <v>10</v>
      </c>
      <c r="F376" s="26">
        <v>10</v>
      </c>
      <c r="G376" s="2" t="s">
        <v>2818</v>
      </c>
      <c r="H376" s="344" t="s">
        <v>18</v>
      </c>
      <c r="I376" s="5">
        <v>7</v>
      </c>
      <c r="W376" s="5">
        <v>3</v>
      </c>
      <c r="AA376" s="41" t="s">
        <v>4164</v>
      </c>
      <c r="AB376" s="103" t="s">
        <v>625</v>
      </c>
    </row>
    <row r="377" spans="1:45">
      <c r="A377" s="318" t="s">
        <v>364</v>
      </c>
      <c r="B377" s="2">
        <v>134</v>
      </c>
      <c r="C377" s="100" t="s">
        <v>2664</v>
      </c>
      <c r="D377" s="347" t="s">
        <v>2638</v>
      </c>
      <c r="E377" s="26">
        <v>14</v>
      </c>
      <c r="F377" s="26">
        <v>14</v>
      </c>
      <c r="G377" s="2" t="s">
        <v>2818</v>
      </c>
      <c r="H377" s="344" t="s">
        <v>18</v>
      </c>
      <c r="I377" s="5">
        <v>7</v>
      </c>
      <c r="W377" s="5">
        <v>5</v>
      </c>
      <c r="X377" s="5">
        <v>2</v>
      </c>
      <c r="AA377" s="41" t="s">
        <v>4164</v>
      </c>
      <c r="AB377" s="103" t="s">
        <v>625</v>
      </c>
    </row>
    <row r="378" spans="1:45">
      <c r="A378" s="318" t="s">
        <v>1860</v>
      </c>
      <c r="B378" s="2">
        <v>51</v>
      </c>
      <c r="C378" s="100" t="s">
        <v>2664</v>
      </c>
      <c r="D378" s="347" t="s">
        <v>908</v>
      </c>
      <c r="E378" s="26">
        <v>8</v>
      </c>
      <c r="F378" s="26">
        <v>8</v>
      </c>
      <c r="G378" s="2" t="s">
        <v>2818</v>
      </c>
      <c r="H378" s="344" t="s">
        <v>1993</v>
      </c>
      <c r="I378" s="5">
        <v>5</v>
      </c>
      <c r="M378" s="5">
        <v>3</v>
      </c>
      <c r="AA378" s="41" t="s">
        <v>4622</v>
      </c>
      <c r="AB378" s="103" t="s">
        <v>625</v>
      </c>
    </row>
    <row r="379" spans="1:45">
      <c r="A379" s="340" t="s">
        <v>2665</v>
      </c>
      <c r="B379" s="15"/>
      <c r="C379" s="100" t="s">
        <v>2664</v>
      </c>
      <c r="D379" s="347" t="s">
        <v>908</v>
      </c>
      <c r="E379" s="420">
        <v>9</v>
      </c>
      <c r="F379" s="26">
        <v>8</v>
      </c>
      <c r="G379" s="2" t="s">
        <v>2818</v>
      </c>
      <c r="H379" s="343" t="s">
        <v>18</v>
      </c>
      <c r="I379" s="5">
        <v>5</v>
      </c>
      <c r="M379" s="5">
        <v>3</v>
      </c>
      <c r="AA379" s="41" t="s">
        <v>4622</v>
      </c>
      <c r="AB379" s="103" t="s">
        <v>625</v>
      </c>
    </row>
    <row r="380" spans="1:45">
      <c r="A380" s="318" t="s">
        <v>1860</v>
      </c>
      <c r="B380" s="2">
        <v>31</v>
      </c>
      <c r="C380" s="100" t="s">
        <v>2666</v>
      </c>
      <c r="D380" s="347" t="s">
        <v>1817</v>
      </c>
      <c r="E380" s="26">
        <v>19</v>
      </c>
      <c r="F380" s="26">
        <v>19</v>
      </c>
      <c r="G380" s="2" t="s">
        <v>2818</v>
      </c>
      <c r="H380" s="344" t="s">
        <v>809</v>
      </c>
      <c r="I380" s="5">
        <v>10</v>
      </c>
      <c r="J380" s="5">
        <v>5</v>
      </c>
      <c r="W380" s="5">
        <v>2</v>
      </c>
      <c r="X380" s="5">
        <v>2</v>
      </c>
      <c r="AA380" s="41" t="s">
        <v>4638</v>
      </c>
      <c r="AB380" s="26" t="s">
        <v>2455</v>
      </c>
    </row>
    <row r="381" spans="1:45">
      <c r="A381" s="318" t="s">
        <v>1747</v>
      </c>
      <c r="B381" s="2">
        <v>135</v>
      </c>
      <c r="C381" s="100" t="s">
        <v>2666</v>
      </c>
      <c r="D381" s="347" t="s">
        <v>1526</v>
      </c>
      <c r="E381" s="26">
        <v>12</v>
      </c>
      <c r="F381" s="26">
        <v>12</v>
      </c>
      <c r="G381" s="2" t="s">
        <v>2818</v>
      </c>
      <c r="H381" s="344" t="s">
        <v>883</v>
      </c>
      <c r="M381" s="5">
        <v>7</v>
      </c>
      <c r="O381" s="5">
        <v>5</v>
      </c>
      <c r="AA381" s="41" t="s">
        <v>4118</v>
      </c>
      <c r="AB381" s="26" t="s">
        <v>2455</v>
      </c>
      <c r="AR381" s="2"/>
    </row>
    <row r="382" spans="1:45">
      <c r="A382" s="340" t="s">
        <v>4227</v>
      </c>
      <c r="B382" s="2">
        <v>8</v>
      </c>
      <c r="C382" s="100" t="s">
        <v>2666</v>
      </c>
      <c r="D382" s="347" t="s">
        <v>3125</v>
      </c>
      <c r="E382" s="26">
        <v>3</v>
      </c>
      <c r="F382" s="26">
        <v>3</v>
      </c>
      <c r="G382" s="2" t="s">
        <v>2818</v>
      </c>
      <c r="H382" s="343" t="s">
        <v>809</v>
      </c>
      <c r="J382" s="5">
        <v>3</v>
      </c>
      <c r="AA382" s="41" t="s">
        <v>4148</v>
      </c>
      <c r="AB382" s="26" t="s">
        <v>2455</v>
      </c>
      <c r="AQ382" s="99" t="s">
        <v>4227</v>
      </c>
    </row>
    <row r="383" spans="1:45">
      <c r="A383" s="318" t="s">
        <v>836</v>
      </c>
      <c r="B383" s="2">
        <v>108</v>
      </c>
      <c r="C383" s="100" t="s">
        <v>2666</v>
      </c>
      <c r="D383" s="347" t="s">
        <v>3132</v>
      </c>
      <c r="E383" s="26">
        <v>10</v>
      </c>
      <c r="F383" s="26">
        <v>10</v>
      </c>
      <c r="G383" s="2" t="s">
        <v>2818</v>
      </c>
      <c r="H383" s="344" t="s">
        <v>18</v>
      </c>
      <c r="L383" s="5">
        <v>4</v>
      </c>
      <c r="M383" s="5">
        <v>3</v>
      </c>
      <c r="S383" s="5">
        <v>3</v>
      </c>
      <c r="AA383" s="41" t="s">
        <v>4153</v>
      </c>
      <c r="AB383" s="26" t="s">
        <v>2455</v>
      </c>
    </row>
    <row r="384" spans="1:45">
      <c r="A384" s="318" t="s">
        <v>1747</v>
      </c>
      <c r="B384" s="2">
        <v>164</v>
      </c>
      <c r="C384" s="100" t="s">
        <v>2664</v>
      </c>
      <c r="D384" s="347" t="s">
        <v>2556</v>
      </c>
      <c r="E384" s="26">
        <v>3</v>
      </c>
      <c r="F384" s="26">
        <v>3</v>
      </c>
      <c r="G384" s="2" t="s">
        <v>2818</v>
      </c>
      <c r="H384" s="344" t="s">
        <v>18</v>
      </c>
      <c r="N384" s="5">
        <v>9</v>
      </c>
      <c r="AA384" s="41" t="s">
        <v>3420</v>
      </c>
      <c r="AB384" s="103" t="s">
        <v>625</v>
      </c>
      <c r="AS384" s="2"/>
    </row>
    <row r="385" spans="1:44">
      <c r="A385" s="318" t="s">
        <v>1747</v>
      </c>
      <c r="B385" s="2">
        <v>165</v>
      </c>
      <c r="C385" s="100" t="s">
        <v>2664</v>
      </c>
      <c r="D385" s="347" t="s">
        <v>3243</v>
      </c>
      <c r="E385" s="26">
        <v>3</v>
      </c>
      <c r="F385" s="26">
        <v>3</v>
      </c>
      <c r="G385" s="2" t="s">
        <v>2818</v>
      </c>
      <c r="H385" s="344" t="s">
        <v>18</v>
      </c>
      <c r="N385" s="5">
        <v>9</v>
      </c>
      <c r="AA385" s="41" t="s">
        <v>3420</v>
      </c>
      <c r="AB385" s="103" t="s">
        <v>625</v>
      </c>
    </row>
    <row r="386" spans="1:44">
      <c r="A386" s="318" t="s">
        <v>1747</v>
      </c>
      <c r="B386" s="2">
        <v>163</v>
      </c>
      <c r="C386" s="100" t="s">
        <v>2664</v>
      </c>
      <c r="D386" s="347" t="s">
        <v>3244</v>
      </c>
      <c r="E386" s="26">
        <v>3</v>
      </c>
      <c r="F386" s="26">
        <v>3</v>
      </c>
      <c r="G386" s="2" t="s">
        <v>2818</v>
      </c>
      <c r="H386" s="344" t="s">
        <v>18</v>
      </c>
      <c r="N386" s="5">
        <v>9</v>
      </c>
      <c r="AA386" s="41" t="s">
        <v>3420</v>
      </c>
      <c r="AB386" s="103" t="s">
        <v>625</v>
      </c>
    </row>
    <row r="387" spans="1:44">
      <c r="A387" s="318" t="s">
        <v>364</v>
      </c>
      <c r="B387" s="2">
        <v>138</v>
      </c>
      <c r="C387" s="100" t="s">
        <v>2666</v>
      </c>
      <c r="D387" s="347" t="s">
        <v>747</v>
      </c>
      <c r="E387" s="26">
        <v>11</v>
      </c>
      <c r="F387" s="26">
        <v>11</v>
      </c>
      <c r="G387" s="2" t="s">
        <v>2818</v>
      </c>
      <c r="H387" s="344" t="s">
        <v>18</v>
      </c>
      <c r="I387" s="5">
        <v>7</v>
      </c>
      <c r="K387" s="5">
        <v>2</v>
      </c>
      <c r="L387" s="5">
        <v>2</v>
      </c>
      <c r="AA387" s="102" t="s">
        <v>4164</v>
      </c>
      <c r="AB387" s="26" t="s">
        <v>2455</v>
      </c>
    </row>
    <row r="388" spans="1:44">
      <c r="A388" s="318" t="s">
        <v>1747</v>
      </c>
      <c r="B388" s="2">
        <v>213</v>
      </c>
      <c r="C388" s="100" t="s">
        <v>2666</v>
      </c>
      <c r="D388" s="347" t="s">
        <v>3245</v>
      </c>
      <c r="E388" s="26">
        <v>11</v>
      </c>
      <c r="F388" s="26">
        <v>11</v>
      </c>
      <c r="G388" s="2" t="s">
        <v>2818</v>
      </c>
      <c r="H388" s="344" t="s">
        <v>18</v>
      </c>
      <c r="K388" s="5">
        <v>5</v>
      </c>
      <c r="L388" s="2">
        <v>3</v>
      </c>
      <c r="P388" s="5">
        <v>3</v>
      </c>
      <c r="AA388" s="41" t="s">
        <v>4638</v>
      </c>
      <c r="AB388" s="26" t="s">
        <v>2455</v>
      </c>
    </row>
    <row r="389" spans="1:44">
      <c r="A389" s="318" t="s">
        <v>836</v>
      </c>
      <c r="B389" s="2">
        <v>110</v>
      </c>
      <c r="C389" s="100" t="s">
        <v>2666</v>
      </c>
      <c r="D389" s="347" t="s">
        <v>3133</v>
      </c>
      <c r="E389" s="26">
        <v>12</v>
      </c>
      <c r="F389" s="26">
        <v>12</v>
      </c>
      <c r="G389" s="2" t="s">
        <v>2818</v>
      </c>
      <c r="H389" s="344" t="s">
        <v>18</v>
      </c>
      <c r="J389" s="5">
        <v>7</v>
      </c>
      <c r="Q389" s="5">
        <v>5</v>
      </c>
      <c r="AA389" s="41" t="s">
        <v>4161</v>
      </c>
      <c r="AB389" s="26" t="s">
        <v>2455</v>
      </c>
    </row>
    <row r="390" spans="1:44">
      <c r="A390" s="318" t="s">
        <v>1169</v>
      </c>
      <c r="B390" s="2">
        <v>159</v>
      </c>
      <c r="C390" s="97" t="s">
        <v>578</v>
      </c>
      <c r="D390" s="347" t="s">
        <v>184</v>
      </c>
      <c r="E390" s="26">
        <v>0</v>
      </c>
      <c r="F390" s="26">
        <v>0</v>
      </c>
      <c r="G390" s="2" t="s">
        <v>2818</v>
      </c>
      <c r="H390" s="343" t="s">
        <v>18</v>
      </c>
      <c r="N390" s="5">
        <v>2</v>
      </c>
      <c r="AA390" s="41" t="s">
        <v>4149</v>
      </c>
      <c r="AB390" s="26" t="s">
        <v>4926</v>
      </c>
      <c r="AQ390" s="26" t="s">
        <v>1169</v>
      </c>
    </row>
    <row r="391" spans="1:44">
      <c r="A391" s="318" t="s">
        <v>1169</v>
      </c>
      <c r="B391" s="2">
        <v>158</v>
      </c>
      <c r="C391" s="97" t="s">
        <v>578</v>
      </c>
      <c r="D391" s="347" t="s">
        <v>183</v>
      </c>
      <c r="E391" s="26">
        <v>2</v>
      </c>
      <c r="F391" s="26">
        <v>2</v>
      </c>
      <c r="G391" s="2" t="s">
        <v>2818</v>
      </c>
      <c r="H391" s="343" t="s">
        <v>18</v>
      </c>
      <c r="N391" s="5">
        <v>6</v>
      </c>
      <c r="AA391" s="41" t="s">
        <v>4149</v>
      </c>
      <c r="AB391" s="26" t="s">
        <v>4926</v>
      </c>
      <c r="AQ391" s="26" t="s">
        <v>1169</v>
      </c>
    </row>
    <row r="392" spans="1:44">
      <c r="A392" s="318" t="s">
        <v>364</v>
      </c>
      <c r="B392" s="2">
        <v>139</v>
      </c>
      <c r="C392" s="100" t="s">
        <v>2666</v>
      </c>
      <c r="D392" s="347" t="s">
        <v>2918</v>
      </c>
      <c r="E392" s="26">
        <v>8</v>
      </c>
      <c r="F392" s="26">
        <v>8</v>
      </c>
      <c r="G392" s="2" t="s">
        <v>2818</v>
      </c>
      <c r="H392" s="344" t="s">
        <v>18</v>
      </c>
      <c r="I392" s="5">
        <v>8</v>
      </c>
      <c r="AA392" s="102" t="s">
        <v>4164</v>
      </c>
      <c r="AB392" s="26" t="s">
        <v>2455</v>
      </c>
    </row>
    <row r="393" spans="1:44">
      <c r="A393" s="383" t="s">
        <v>468</v>
      </c>
      <c r="B393" s="2">
        <v>127</v>
      </c>
      <c r="C393" s="100" t="s">
        <v>2664</v>
      </c>
      <c r="D393" s="347" t="s">
        <v>413</v>
      </c>
      <c r="E393" s="26">
        <v>2</v>
      </c>
      <c r="F393" s="26">
        <v>2</v>
      </c>
      <c r="G393" s="2" t="s">
        <v>2818</v>
      </c>
      <c r="H393" s="344" t="s">
        <v>18</v>
      </c>
      <c r="I393" s="5">
        <v>2</v>
      </c>
      <c r="AA393" s="102" t="s">
        <v>4155</v>
      </c>
      <c r="AB393" s="103" t="s">
        <v>625</v>
      </c>
    </row>
    <row r="394" spans="1:44">
      <c r="A394" s="340" t="s">
        <v>2665</v>
      </c>
      <c r="B394" s="15"/>
      <c r="C394" s="100" t="s">
        <v>2666</v>
      </c>
      <c r="D394" s="347" t="s">
        <v>1521</v>
      </c>
      <c r="E394" s="26">
        <v>3</v>
      </c>
      <c r="F394" s="26">
        <v>3</v>
      </c>
      <c r="G394" s="2" t="s">
        <v>2818</v>
      </c>
      <c r="H394" s="343" t="s">
        <v>18</v>
      </c>
      <c r="M394" s="5">
        <v>3</v>
      </c>
      <c r="AA394" s="41" t="s">
        <v>4638</v>
      </c>
      <c r="AB394" s="26" t="s">
        <v>2455</v>
      </c>
    </row>
    <row r="395" spans="1:44">
      <c r="A395" s="318" t="s">
        <v>365</v>
      </c>
      <c r="B395" s="2">
        <v>188</v>
      </c>
      <c r="C395" s="100" t="s">
        <v>2666</v>
      </c>
      <c r="D395" s="347" t="s">
        <v>1522</v>
      </c>
      <c r="E395" s="26">
        <v>11</v>
      </c>
      <c r="F395" s="26">
        <v>11</v>
      </c>
      <c r="G395" s="2" t="s">
        <v>2818</v>
      </c>
      <c r="H395" s="344" t="s">
        <v>18</v>
      </c>
      <c r="J395" s="5">
        <v>1</v>
      </c>
      <c r="M395" s="5">
        <v>6</v>
      </c>
      <c r="O395" s="5">
        <v>3</v>
      </c>
      <c r="T395" s="5">
        <v>1</v>
      </c>
      <c r="AA395" s="41" t="s">
        <v>4638</v>
      </c>
      <c r="AB395" s="26" t="s">
        <v>2455</v>
      </c>
    </row>
    <row r="396" spans="1:44">
      <c r="A396" s="318" t="s">
        <v>1169</v>
      </c>
      <c r="B396" s="2">
        <v>162</v>
      </c>
      <c r="C396" s="96" t="s">
        <v>2666</v>
      </c>
      <c r="D396" s="347" t="s">
        <v>185</v>
      </c>
      <c r="E396" s="26">
        <v>3</v>
      </c>
      <c r="F396" s="26">
        <v>3</v>
      </c>
      <c r="G396" s="2" t="s">
        <v>2818</v>
      </c>
      <c r="H396" s="343" t="s">
        <v>18</v>
      </c>
      <c r="J396" s="5">
        <v>1</v>
      </c>
      <c r="K396" s="5">
        <v>2</v>
      </c>
      <c r="AA396" s="41" t="s">
        <v>1229</v>
      </c>
      <c r="AB396" s="26" t="s">
        <v>2455</v>
      </c>
      <c r="AQ396" s="26" t="s">
        <v>1169</v>
      </c>
      <c r="AR396" s="2"/>
    </row>
    <row r="397" spans="1:44">
      <c r="A397" s="340" t="s">
        <v>2665</v>
      </c>
      <c r="B397" s="15"/>
      <c r="C397" s="100" t="s">
        <v>2666</v>
      </c>
      <c r="D397" s="347" t="s">
        <v>2974</v>
      </c>
      <c r="E397" s="26">
        <v>15</v>
      </c>
      <c r="F397" s="26">
        <v>15</v>
      </c>
      <c r="G397" s="2" t="s">
        <v>2818</v>
      </c>
      <c r="H397" s="345" t="s">
        <v>941</v>
      </c>
      <c r="J397" s="5">
        <v>7</v>
      </c>
      <c r="U397" s="5">
        <v>5</v>
      </c>
      <c r="V397" s="5">
        <v>3</v>
      </c>
      <c r="AA397" s="41" t="s">
        <v>4324</v>
      </c>
      <c r="AB397" s="26" t="s">
        <v>2455</v>
      </c>
    </row>
    <row r="398" spans="1:44">
      <c r="A398" s="318" t="s">
        <v>1169</v>
      </c>
      <c r="B398" s="2">
        <v>170</v>
      </c>
      <c r="C398" s="96" t="s">
        <v>1758</v>
      </c>
      <c r="D398" s="347" t="s">
        <v>190</v>
      </c>
      <c r="E398" s="26">
        <v>8</v>
      </c>
      <c r="F398" s="26">
        <v>8</v>
      </c>
      <c r="G398" s="2" t="s">
        <v>2818</v>
      </c>
      <c r="H398" s="343" t="s">
        <v>18</v>
      </c>
      <c r="K398" s="5">
        <v>5</v>
      </c>
      <c r="L398" s="5">
        <v>3</v>
      </c>
      <c r="AA398" s="41" t="s">
        <v>4638</v>
      </c>
      <c r="AB398" s="26" t="s">
        <v>2455</v>
      </c>
      <c r="AQ398" s="26" t="s">
        <v>1169</v>
      </c>
      <c r="AR398" s="2"/>
    </row>
    <row r="399" spans="1:44">
      <c r="A399" s="318" t="s">
        <v>365</v>
      </c>
      <c r="B399" s="2">
        <v>219</v>
      </c>
      <c r="C399" s="100" t="s">
        <v>2666</v>
      </c>
      <c r="D399" s="347" t="s">
        <v>2926</v>
      </c>
      <c r="E399" s="26">
        <v>14</v>
      </c>
      <c r="F399" s="26">
        <v>14</v>
      </c>
      <c r="G399" s="2" t="s">
        <v>2821</v>
      </c>
      <c r="H399" s="344" t="s">
        <v>2334</v>
      </c>
      <c r="I399" s="5">
        <v>9</v>
      </c>
      <c r="W399" s="5">
        <v>5</v>
      </c>
      <c r="AA399" s="41" t="s">
        <v>4321</v>
      </c>
      <c r="AB399" s="26" t="s">
        <v>2455</v>
      </c>
    </row>
    <row r="400" spans="1:44">
      <c r="A400" s="340" t="s">
        <v>2665</v>
      </c>
      <c r="B400" s="15"/>
      <c r="C400" s="100" t="s">
        <v>2666</v>
      </c>
      <c r="D400" s="347" t="s">
        <v>2926</v>
      </c>
      <c r="E400" s="26">
        <v>9</v>
      </c>
      <c r="F400" s="26">
        <v>9</v>
      </c>
      <c r="G400" s="2" t="s">
        <v>2821</v>
      </c>
      <c r="H400" s="343" t="s">
        <v>2334</v>
      </c>
      <c r="I400" s="5">
        <v>9</v>
      </c>
      <c r="AA400" s="41" t="s">
        <v>4321</v>
      </c>
      <c r="AB400" s="26" t="s">
        <v>2455</v>
      </c>
      <c r="AR400" s="2"/>
    </row>
    <row r="401" spans="1:44">
      <c r="A401" s="318" t="s">
        <v>1747</v>
      </c>
      <c r="B401" s="2">
        <v>213</v>
      </c>
      <c r="C401" s="100" t="s">
        <v>2666</v>
      </c>
      <c r="D401" s="347" t="s">
        <v>3246</v>
      </c>
      <c r="E401" s="26">
        <v>3</v>
      </c>
      <c r="F401" s="26">
        <v>3</v>
      </c>
      <c r="G401" s="2" t="s">
        <v>2818</v>
      </c>
      <c r="H401" s="344" t="s">
        <v>1530</v>
      </c>
      <c r="K401" s="5">
        <v>3</v>
      </c>
      <c r="AA401" s="41" t="s">
        <v>4162</v>
      </c>
      <c r="AB401" s="26" t="s">
        <v>2455</v>
      </c>
    </row>
    <row r="402" spans="1:44">
      <c r="A402" s="318" t="s">
        <v>1917</v>
      </c>
      <c r="B402" s="2">
        <v>131</v>
      </c>
      <c r="C402" s="100" t="s">
        <v>2666</v>
      </c>
      <c r="D402" s="347" t="s">
        <v>928</v>
      </c>
      <c r="E402" s="26">
        <v>13</v>
      </c>
      <c r="F402" s="26">
        <v>13</v>
      </c>
      <c r="G402" s="2" t="s">
        <v>2818</v>
      </c>
      <c r="H402" s="344" t="s">
        <v>2703</v>
      </c>
      <c r="I402" s="5">
        <v>7</v>
      </c>
      <c r="W402" s="5">
        <v>5</v>
      </c>
      <c r="X402" s="5">
        <v>1</v>
      </c>
      <c r="AA402" s="41" t="s">
        <v>4163</v>
      </c>
      <c r="AB402" s="26" t="s">
        <v>2455</v>
      </c>
      <c r="AR402" s="2"/>
    </row>
    <row r="403" spans="1:44">
      <c r="A403" s="383" t="s">
        <v>468</v>
      </c>
      <c r="B403" s="2">
        <v>101</v>
      </c>
      <c r="C403" s="100" t="s">
        <v>2666</v>
      </c>
      <c r="D403" s="347" t="s">
        <v>414</v>
      </c>
      <c r="E403" s="26">
        <v>9</v>
      </c>
      <c r="F403" s="26">
        <v>9</v>
      </c>
      <c r="G403" s="2" t="s">
        <v>2818</v>
      </c>
      <c r="H403" s="344" t="s">
        <v>18</v>
      </c>
      <c r="I403" s="5">
        <v>7</v>
      </c>
      <c r="W403" s="5">
        <v>2</v>
      </c>
      <c r="AA403" s="41" t="s">
        <v>4163</v>
      </c>
      <c r="AB403" s="26" t="s">
        <v>2455</v>
      </c>
    </row>
    <row r="404" spans="1:44">
      <c r="A404" s="383" t="s">
        <v>1917</v>
      </c>
      <c r="B404" s="2">
        <v>130</v>
      </c>
      <c r="C404" s="100" t="s">
        <v>2666</v>
      </c>
      <c r="D404" s="347" t="s">
        <v>1010</v>
      </c>
      <c r="E404" s="26">
        <v>13</v>
      </c>
      <c r="F404" s="26">
        <v>13</v>
      </c>
      <c r="G404" s="2" t="s">
        <v>2818</v>
      </c>
      <c r="H404" s="344" t="s">
        <v>3003</v>
      </c>
      <c r="I404" s="5">
        <v>7</v>
      </c>
      <c r="W404" s="5">
        <v>5</v>
      </c>
      <c r="X404" s="5">
        <v>1</v>
      </c>
      <c r="AA404" s="41" t="s">
        <v>4163</v>
      </c>
      <c r="AB404" s="26" t="s">
        <v>2455</v>
      </c>
    </row>
    <row r="405" spans="1:44">
      <c r="A405" s="318" t="s">
        <v>1917</v>
      </c>
      <c r="B405" s="2">
        <v>132</v>
      </c>
      <c r="C405" s="100" t="s">
        <v>2666</v>
      </c>
      <c r="D405" s="347" t="s">
        <v>927</v>
      </c>
      <c r="E405" s="26">
        <v>13</v>
      </c>
      <c r="F405" s="26">
        <v>13</v>
      </c>
      <c r="G405" s="2" t="s">
        <v>2818</v>
      </c>
      <c r="H405" s="344" t="s">
        <v>2335</v>
      </c>
      <c r="I405" s="5">
        <v>7</v>
      </c>
      <c r="N405" s="2"/>
      <c r="O405" s="2"/>
      <c r="P405" s="2"/>
      <c r="Q405" s="2"/>
      <c r="R405" s="2"/>
      <c r="S405" s="2"/>
      <c r="T405" s="2"/>
      <c r="U405" s="2"/>
      <c r="V405" s="2"/>
      <c r="W405" s="5">
        <v>5</v>
      </c>
      <c r="X405" s="2">
        <v>1</v>
      </c>
      <c r="Y405" s="2"/>
      <c r="Z405" s="2"/>
      <c r="AA405" s="41" t="s">
        <v>4163</v>
      </c>
      <c r="AB405" s="26" t="s">
        <v>2455</v>
      </c>
      <c r="AC405" s="2"/>
      <c r="AD405" s="2"/>
      <c r="AE405" s="2"/>
      <c r="AF405" s="2"/>
      <c r="AG405" s="2"/>
      <c r="AH405" s="2"/>
      <c r="AI405" s="2"/>
      <c r="AJ405" s="2"/>
      <c r="AK405" s="2"/>
      <c r="AL405" s="2"/>
      <c r="AM405" s="2"/>
      <c r="AN405" s="2"/>
      <c r="AO405" s="2"/>
      <c r="AP405" s="32"/>
      <c r="AQ405" s="26"/>
    </row>
    <row r="406" spans="1:44">
      <c r="A406" s="318" t="s">
        <v>1747</v>
      </c>
      <c r="B406" s="2">
        <v>165</v>
      </c>
      <c r="C406" s="100" t="s">
        <v>2664</v>
      </c>
      <c r="D406" s="347" t="s">
        <v>3247</v>
      </c>
      <c r="E406" s="26">
        <v>7</v>
      </c>
      <c r="F406" s="26">
        <v>7</v>
      </c>
      <c r="G406" s="2" t="s">
        <v>2818</v>
      </c>
      <c r="H406" s="344" t="s">
        <v>18</v>
      </c>
      <c r="M406" s="5">
        <v>5</v>
      </c>
      <c r="N406" s="5">
        <v>7</v>
      </c>
      <c r="AA406" s="41" t="s">
        <v>3420</v>
      </c>
      <c r="AB406" s="103" t="s">
        <v>625</v>
      </c>
    </row>
    <row r="407" spans="1:44">
      <c r="A407" s="318" t="s">
        <v>1747</v>
      </c>
      <c r="B407" s="2">
        <v>195</v>
      </c>
      <c r="C407" s="100" t="s">
        <v>2666</v>
      </c>
      <c r="D407" s="347" t="s">
        <v>3248</v>
      </c>
      <c r="E407" s="26">
        <v>14</v>
      </c>
      <c r="F407" s="26">
        <v>14</v>
      </c>
      <c r="G407" s="2" t="s">
        <v>2818</v>
      </c>
      <c r="H407" s="344" t="s">
        <v>18</v>
      </c>
      <c r="I407" s="5">
        <v>7</v>
      </c>
      <c r="N407" s="2"/>
      <c r="O407" s="2"/>
      <c r="P407" s="2"/>
      <c r="Q407" s="2"/>
      <c r="R407" s="2"/>
      <c r="S407" s="2"/>
      <c r="T407" s="2"/>
      <c r="U407" s="2"/>
      <c r="V407" s="2"/>
      <c r="W407" s="5">
        <v>5</v>
      </c>
      <c r="X407" s="2">
        <v>2</v>
      </c>
      <c r="Y407" s="2"/>
      <c r="Z407" s="2"/>
      <c r="AA407" s="41" t="s">
        <v>4171</v>
      </c>
      <c r="AB407" s="26" t="s">
        <v>2455</v>
      </c>
      <c r="AC407" s="2"/>
      <c r="AD407" s="2"/>
      <c r="AE407" s="2"/>
      <c r="AF407" s="2"/>
      <c r="AG407" s="2"/>
      <c r="AH407" s="2"/>
      <c r="AI407" s="2"/>
      <c r="AJ407" s="2"/>
      <c r="AK407" s="2"/>
      <c r="AL407" s="2"/>
      <c r="AM407" s="2"/>
      <c r="AN407" s="2"/>
      <c r="AO407" s="2"/>
      <c r="AP407" s="32"/>
      <c r="AQ407" s="26"/>
    </row>
    <row r="408" spans="1:44">
      <c r="A408" s="318" t="s">
        <v>1747</v>
      </c>
      <c r="B408" s="2">
        <v>179</v>
      </c>
      <c r="C408" s="100" t="s">
        <v>2666</v>
      </c>
      <c r="D408" s="347" t="s">
        <v>3249</v>
      </c>
      <c r="E408" s="26">
        <v>10</v>
      </c>
      <c r="F408" s="26">
        <v>10</v>
      </c>
      <c r="G408" s="2" t="s">
        <v>2818</v>
      </c>
      <c r="H408" s="344" t="s">
        <v>18</v>
      </c>
      <c r="J408" s="5">
        <v>10</v>
      </c>
      <c r="N408" s="2"/>
      <c r="O408" s="2"/>
      <c r="P408" s="2"/>
      <c r="Q408" s="2"/>
      <c r="R408" s="2"/>
      <c r="S408" s="2"/>
      <c r="T408" s="2"/>
      <c r="U408" s="2"/>
      <c r="V408" s="2"/>
      <c r="W408" s="2"/>
      <c r="X408" s="2"/>
      <c r="Y408" s="2"/>
      <c r="Z408" s="2"/>
      <c r="AA408" s="41" t="s">
        <v>3420</v>
      </c>
      <c r="AB408" s="26" t="s">
        <v>2455</v>
      </c>
      <c r="AC408" s="2"/>
      <c r="AD408" s="2"/>
      <c r="AE408" s="2"/>
      <c r="AF408" s="2"/>
      <c r="AG408" s="2"/>
      <c r="AH408" s="2"/>
      <c r="AI408" s="2"/>
      <c r="AJ408" s="2"/>
      <c r="AK408" s="2"/>
      <c r="AL408" s="2"/>
      <c r="AM408" s="2"/>
      <c r="AN408" s="2"/>
      <c r="AO408" s="2"/>
      <c r="AP408" s="32"/>
      <c r="AQ408" s="26"/>
    </row>
    <row r="409" spans="1:44">
      <c r="A409" s="318" t="s">
        <v>1169</v>
      </c>
      <c r="B409" s="2">
        <v>166</v>
      </c>
      <c r="C409" s="96" t="s">
        <v>1758</v>
      </c>
      <c r="D409" s="347" t="s">
        <v>189</v>
      </c>
      <c r="E409" s="26">
        <v>4</v>
      </c>
      <c r="F409" s="26">
        <v>4</v>
      </c>
      <c r="G409" s="2" t="s">
        <v>2818</v>
      </c>
      <c r="H409" s="343" t="s">
        <v>2706</v>
      </c>
      <c r="J409" s="5">
        <v>1</v>
      </c>
      <c r="K409" s="5">
        <v>3</v>
      </c>
      <c r="AA409" s="41" t="s">
        <v>4149</v>
      </c>
      <c r="AB409" s="26" t="s">
        <v>2455</v>
      </c>
      <c r="AQ409" s="26" t="s">
        <v>1169</v>
      </c>
      <c r="AR409" s="2"/>
    </row>
    <row r="410" spans="1:44">
      <c r="A410" s="318" t="s">
        <v>365</v>
      </c>
      <c r="B410" s="2">
        <v>218</v>
      </c>
      <c r="C410" s="100" t="s">
        <v>2664</v>
      </c>
      <c r="D410" s="347" t="s">
        <v>4279</v>
      </c>
      <c r="E410" s="26">
        <v>5</v>
      </c>
      <c r="F410" s="26">
        <v>5</v>
      </c>
      <c r="G410" s="2" t="s">
        <v>2818</v>
      </c>
      <c r="H410" s="344" t="s">
        <v>18</v>
      </c>
      <c r="N410" s="2">
        <v>8</v>
      </c>
      <c r="O410" s="2"/>
      <c r="P410" s="2"/>
      <c r="Q410" s="2"/>
      <c r="R410" s="2"/>
      <c r="S410" s="2"/>
      <c r="T410" s="2"/>
      <c r="U410" s="2"/>
      <c r="V410" s="2"/>
      <c r="W410" s="2"/>
      <c r="X410" s="2"/>
      <c r="Y410" s="2"/>
      <c r="Z410" s="2"/>
      <c r="AA410" s="41" t="s">
        <v>5766</v>
      </c>
      <c r="AB410" s="103" t="s">
        <v>625</v>
      </c>
      <c r="AC410" s="2"/>
      <c r="AD410" s="2"/>
      <c r="AE410" s="2"/>
      <c r="AF410" s="2"/>
      <c r="AG410" s="2"/>
      <c r="AH410" s="2"/>
      <c r="AI410" s="2"/>
      <c r="AJ410" s="2"/>
      <c r="AK410" s="2"/>
      <c r="AL410" s="2"/>
      <c r="AM410" s="2"/>
      <c r="AN410" s="2"/>
      <c r="AO410" s="2">
        <v>3</v>
      </c>
      <c r="AP410" s="32"/>
      <c r="AQ410" s="26"/>
    </row>
    <row r="411" spans="1:44">
      <c r="A411" s="318" t="s">
        <v>365</v>
      </c>
      <c r="B411" s="2">
        <v>218</v>
      </c>
      <c r="C411" s="100" t="s">
        <v>2664</v>
      </c>
      <c r="D411" s="347" t="s">
        <v>4990</v>
      </c>
      <c r="E411" s="26">
        <v>2</v>
      </c>
      <c r="F411" s="26">
        <v>2</v>
      </c>
      <c r="G411" s="2" t="s">
        <v>2818</v>
      </c>
      <c r="H411" s="344" t="s">
        <v>18</v>
      </c>
      <c r="N411" s="2">
        <v>8</v>
      </c>
      <c r="O411" s="2"/>
      <c r="P411" s="2"/>
      <c r="Q411" s="2"/>
      <c r="R411" s="2"/>
      <c r="S411" s="2"/>
      <c r="T411" s="2"/>
      <c r="U411" s="2"/>
      <c r="V411" s="2"/>
      <c r="W411" s="2"/>
      <c r="X411" s="2"/>
      <c r="Y411" s="2"/>
      <c r="Z411" s="2"/>
      <c r="AA411" s="41" t="s">
        <v>5766</v>
      </c>
      <c r="AB411" s="103" t="s">
        <v>625</v>
      </c>
      <c r="AC411" s="2"/>
      <c r="AD411" s="2"/>
      <c r="AE411" s="2"/>
      <c r="AF411" s="2"/>
      <c r="AG411" s="2"/>
      <c r="AH411" s="2"/>
      <c r="AI411" s="2"/>
      <c r="AJ411" s="2"/>
      <c r="AK411" s="2"/>
      <c r="AL411" s="2"/>
      <c r="AM411" s="2"/>
      <c r="AN411" s="2"/>
      <c r="AO411" s="2"/>
      <c r="AP411" s="32"/>
      <c r="AQ411" s="26"/>
      <c r="AR411" s="2"/>
    </row>
    <row r="412" spans="1:44">
      <c r="A412" s="318" t="s">
        <v>364</v>
      </c>
      <c r="B412" s="2">
        <v>218</v>
      </c>
      <c r="C412" s="100" t="s">
        <v>2664</v>
      </c>
      <c r="D412" s="347" t="s">
        <v>4539</v>
      </c>
      <c r="E412" s="26">
        <v>4</v>
      </c>
      <c r="F412" s="26">
        <v>4</v>
      </c>
      <c r="G412" s="2" t="s">
        <v>2818</v>
      </c>
      <c r="H412" s="344" t="s">
        <v>18</v>
      </c>
      <c r="J412" s="5">
        <v>4</v>
      </c>
      <c r="N412" s="2"/>
      <c r="O412" s="2"/>
      <c r="P412" s="2"/>
      <c r="Q412" s="2"/>
      <c r="R412" s="2"/>
      <c r="S412" s="2"/>
      <c r="T412" s="2"/>
      <c r="U412" s="2"/>
      <c r="V412" s="2"/>
      <c r="W412" s="2"/>
      <c r="X412" s="2"/>
      <c r="Y412" s="2"/>
      <c r="Z412" s="2"/>
      <c r="AA412" s="102" t="s">
        <v>4155</v>
      </c>
      <c r="AB412" s="103" t="s">
        <v>625</v>
      </c>
      <c r="AC412" s="2"/>
      <c r="AD412" s="2"/>
      <c r="AE412" s="2"/>
      <c r="AF412" s="2"/>
      <c r="AG412" s="2"/>
      <c r="AH412" s="2"/>
      <c r="AI412" s="2"/>
      <c r="AJ412" s="2"/>
      <c r="AK412" s="2"/>
      <c r="AL412" s="2"/>
      <c r="AM412" s="2"/>
      <c r="AN412" s="2"/>
      <c r="AO412" s="2"/>
      <c r="AP412" s="32"/>
      <c r="AQ412" s="26"/>
    </row>
    <row r="413" spans="1:44">
      <c r="A413" s="318" t="s">
        <v>364</v>
      </c>
      <c r="B413" s="2">
        <v>219</v>
      </c>
      <c r="C413" s="100" t="s">
        <v>2664</v>
      </c>
      <c r="D413" s="347" t="s">
        <v>4293</v>
      </c>
      <c r="E413" s="26">
        <v>6</v>
      </c>
      <c r="F413" s="26">
        <v>6</v>
      </c>
      <c r="G413" s="2" t="s">
        <v>2818</v>
      </c>
      <c r="H413" s="344" t="s">
        <v>18</v>
      </c>
      <c r="J413" s="5">
        <v>2</v>
      </c>
      <c r="M413" s="5">
        <v>4</v>
      </c>
      <c r="N413" s="2"/>
      <c r="O413" s="2"/>
      <c r="P413" s="2"/>
      <c r="Q413" s="2"/>
      <c r="R413" s="2"/>
      <c r="S413" s="2"/>
      <c r="T413" s="2"/>
      <c r="U413" s="2"/>
      <c r="V413" s="2"/>
      <c r="W413" s="2"/>
      <c r="X413" s="2"/>
      <c r="Y413" s="2"/>
      <c r="Z413" s="2"/>
      <c r="AA413" s="102" t="s">
        <v>4155</v>
      </c>
      <c r="AB413" s="103" t="s">
        <v>625</v>
      </c>
      <c r="AC413" s="2"/>
      <c r="AD413" s="2"/>
      <c r="AE413" s="2"/>
      <c r="AF413" s="2"/>
      <c r="AG413" s="2"/>
      <c r="AH413" s="2"/>
      <c r="AI413" s="2"/>
      <c r="AJ413" s="2"/>
      <c r="AK413" s="2"/>
      <c r="AL413" s="2"/>
      <c r="AM413" s="2"/>
      <c r="AN413" s="2"/>
      <c r="AO413" s="2"/>
      <c r="AP413" s="32"/>
      <c r="AQ413" s="26"/>
    </row>
    <row r="414" spans="1:44">
      <c r="A414" s="318" t="s">
        <v>364</v>
      </c>
      <c r="B414" s="2">
        <v>219</v>
      </c>
      <c r="C414" s="100" t="s">
        <v>2664</v>
      </c>
      <c r="D414" s="347" t="s">
        <v>1040</v>
      </c>
      <c r="E414" s="26">
        <v>1</v>
      </c>
      <c r="F414" s="26">
        <v>1</v>
      </c>
      <c r="G414" s="2" t="s">
        <v>2818</v>
      </c>
      <c r="H414" s="344" t="s">
        <v>18</v>
      </c>
      <c r="N414" s="2">
        <v>5</v>
      </c>
      <c r="O414" s="2"/>
      <c r="P414" s="2"/>
      <c r="Q414" s="2"/>
      <c r="R414" s="2"/>
      <c r="S414" s="2"/>
      <c r="T414" s="2"/>
      <c r="U414" s="2"/>
      <c r="V414" s="2"/>
      <c r="W414" s="2"/>
      <c r="X414" s="2"/>
      <c r="Y414" s="2"/>
      <c r="Z414" s="2"/>
      <c r="AA414" s="102" t="s">
        <v>4155</v>
      </c>
      <c r="AB414" s="103" t="s">
        <v>625</v>
      </c>
      <c r="AC414" s="2"/>
      <c r="AD414" s="2"/>
      <c r="AE414" s="2"/>
      <c r="AF414" s="2"/>
      <c r="AG414" s="2"/>
      <c r="AH414" s="2"/>
      <c r="AI414" s="2"/>
      <c r="AJ414" s="2"/>
      <c r="AK414" s="2"/>
      <c r="AL414" s="2"/>
      <c r="AM414" s="2"/>
      <c r="AN414" s="2"/>
      <c r="AO414" s="2"/>
      <c r="AP414" s="32"/>
      <c r="AQ414" s="26"/>
    </row>
    <row r="415" spans="1:44">
      <c r="A415" s="383" t="s">
        <v>468</v>
      </c>
      <c r="B415" s="2">
        <v>122</v>
      </c>
      <c r="C415" s="100" t="s">
        <v>2666</v>
      </c>
      <c r="D415" s="347" t="s">
        <v>415</v>
      </c>
      <c r="E415" s="26">
        <v>9</v>
      </c>
      <c r="F415" s="26">
        <v>9</v>
      </c>
      <c r="G415" s="2" t="s">
        <v>2818</v>
      </c>
      <c r="H415" s="344" t="s">
        <v>18</v>
      </c>
      <c r="I415" s="5">
        <v>9</v>
      </c>
      <c r="N415" s="2"/>
      <c r="O415" s="2"/>
      <c r="P415" s="2"/>
      <c r="Q415" s="2"/>
      <c r="R415" s="2"/>
      <c r="S415" s="2"/>
      <c r="T415" s="2"/>
      <c r="U415" s="2"/>
      <c r="V415" s="2"/>
      <c r="W415" s="2"/>
      <c r="X415" s="2"/>
      <c r="Y415" s="2"/>
      <c r="Z415" s="2"/>
      <c r="AA415" s="102" t="s">
        <v>4155</v>
      </c>
      <c r="AB415" s="26" t="s">
        <v>2455</v>
      </c>
      <c r="AC415" s="2"/>
      <c r="AD415" s="2"/>
      <c r="AE415" s="2"/>
      <c r="AF415" s="2"/>
      <c r="AG415" s="2"/>
      <c r="AH415" s="2"/>
      <c r="AI415" s="2"/>
      <c r="AJ415" s="2"/>
      <c r="AK415" s="2"/>
      <c r="AL415" s="2"/>
      <c r="AM415" s="2"/>
      <c r="AN415" s="2"/>
      <c r="AO415" s="2"/>
      <c r="AP415" s="32"/>
      <c r="AQ415" s="26"/>
    </row>
    <row r="416" spans="1:44">
      <c r="A416" s="383" t="s">
        <v>468</v>
      </c>
      <c r="B416" s="2">
        <v>102</v>
      </c>
      <c r="C416" s="100" t="s">
        <v>2666</v>
      </c>
      <c r="D416" s="347" t="s">
        <v>1818</v>
      </c>
      <c r="E416" s="26">
        <v>14</v>
      </c>
      <c r="F416" s="26">
        <v>14</v>
      </c>
      <c r="G416" s="2" t="s">
        <v>2818</v>
      </c>
      <c r="H416" s="344" t="s">
        <v>18</v>
      </c>
      <c r="I416" s="5">
        <v>5</v>
      </c>
      <c r="K416" s="5">
        <v>3</v>
      </c>
      <c r="M416" s="5">
        <v>3</v>
      </c>
      <c r="N416" s="2"/>
      <c r="O416" s="2"/>
      <c r="P416" s="2"/>
      <c r="Q416" s="2"/>
      <c r="R416" s="2"/>
      <c r="S416" s="2"/>
      <c r="T416" s="2"/>
      <c r="U416" s="2"/>
      <c r="V416" s="2"/>
      <c r="W416" s="2">
        <v>3</v>
      </c>
      <c r="X416" s="2"/>
      <c r="Y416" s="2"/>
      <c r="Z416" s="2"/>
      <c r="AA416" s="102" t="s">
        <v>4165</v>
      </c>
      <c r="AB416" s="26" t="s">
        <v>2455</v>
      </c>
      <c r="AC416" s="2"/>
      <c r="AD416" s="2"/>
      <c r="AE416" s="2"/>
      <c r="AF416" s="2"/>
      <c r="AG416" s="2"/>
      <c r="AH416" s="2"/>
      <c r="AI416" s="2"/>
      <c r="AJ416" s="2"/>
      <c r="AK416" s="2"/>
      <c r="AL416" s="2"/>
      <c r="AM416" s="2"/>
      <c r="AN416" s="2"/>
      <c r="AO416" s="2"/>
      <c r="AP416" s="32"/>
      <c r="AQ416" s="26"/>
    </row>
    <row r="417" spans="1:45">
      <c r="A417" s="340" t="s">
        <v>2665</v>
      </c>
      <c r="B417" s="15"/>
      <c r="C417" s="100" t="s">
        <v>2666</v>
      </c>
      <c r="D417" s="347" t="s">
        <v>1818</v>
      </c>
      <c r="E417" s="26">
        <v>19</v>
      </c>
      <c r="F417" s="26">
        <v>19</v>
      </c>
      <c r="G417" s="2" t="s">
        <v>2818</v>
      </c>
      <c r="H417" s="343" t="s">
        <v>18</v>
      </c>
      <c r="I417" s="5">
        <v>3</v>
      </c>
      <c r="K417" s="5">
        <v>1</v>
      </c>
      <c r="M417" s="5">
        <v>5</v>
      </c>
      <c r="N417" s="2"/>
      <c r="O417" s="2"/>
      <c r="P417" s="2"/>
      <c r="Q417" s="2"/>
      <c r="R417" s="2"/>
      <c r="S417" s="2"/>
      <c r="T417" s="2"/>
      <c r="U417" s="2"/>
      <c r="V417" s="2"/>
      <c r="W417" s="2">
        <v>7</v>
      </c>
      <c r="X417" s="2">
        <v>3</v>
      </c>
      <c r="Y417" s="2"/>
      <c r="Z417" s="2"/>
      <c r="AA417" s="102" t="s">
        <v>4165</v>
      </c>
      <c r="AB417" s="26" t="s">
        <v>2455</v>
      </c>
      <c r="AC417" s="2"/>
      <c r="AD417" s="2"/>
      <c r="AE417" s="2"/>
      <c r="AF417" s="2"/>
      <c r="AG417" s="2"/>
      <c r="AH417" s="2"/>
      <c r="AI417" s="2"/>
      <c r="AJ417" s="2"/>
      <c r="AK417" s="2"/>
      <c r="AL417" s="2"/>
      <c r="AM417" s="2"/>
      <c r="AN417" s="2"/>
      <c r="AO417" s="2"/>
      <c r="AP417" s="32"/>
      <c r="AQ417" s="26"/>
    </row>
    <row r="418" spans="1:45">
      <c r="A418" s="340" t="s">
        <v>2665</v>
      </c>
      <c r="B418" s="15"/>
      <c r="C418" s="100" t="s">
        <v>2666</v>
      </c>
      <c r="D418" s="347" t="s">
        <v>2915</v>
      </c>
      <c r="E418" s="26">
        <v>7</v>
      </c>
      <c r="F418" s="26">
        <v>7</v>
      </c>
      <c r="G418" s="2" t="s">
        <v>2818</v>
      </c>
      <c r="H418" s="343" t="s">
        <v>18</v>
      </c>
      <c r="K418" s="5">
        <v>7</v>
      </c>
      <c r="N418" s="2"/>
      <c r="O418" s="2"/>
      <c r="P418" s="2"/>
      <c r="Q418" s="2"/>
      <c r="R418" s="2"/>
      <c r="S418" s="2"/>
      <c r="T418" s="2"/>
      <c r="U418" s="2"/>
      <c r="V418" s="2"/>
      <c r="W418" s="2"/>
      <c r="X418" s="2"/>
      <c r="Y418" s="2"/>
      <c r="Z418" s="2"/>
      <c r="AA418" s="41" t="s">
        <v>4127</v>
      </c>
      <c r="AB418" s="26" t="s">
        <v>2455</v>
      </c>
      <c r="AC418" s="2"/>
      <c r="AD418" s="2"/>
      <c r="AE418" s="2"/>
      <c r="AF418" s="2"/>
      <c r="AG418" s="2"/>
      <c r="AH418" s="2"/>
      <c r="AI418" s="2"/>
      <c r="AJ418" s="2"/>
      <c r="AK418" s="2"/>
      <c r="AL418" s="2"/>
      <c r="AM418" s="2"/>
      <c r="AN418" s="2"/>
      <c r="AO418" s="2"/>
      <c r="AP418" s="32"/>
      <c r="AQ418" s="26"/>
    </row>
    <row r="419" spans="1:45">
      <c r="A419" s="318" t="s">
        <v>363</v>
      </c>
      <c r="B419" s="2">
        <v>267</v>
      </c>
      <c r="C419" s="100" t="s">
        <v>2666</v>
      </c>
      <c r="D419" s="347" t="s">
        <v>2919</v>
      </c>
      <c r="E419" s="26">
        <v>8</v>
      </c>
      <c r="F419" s="26">
        <v>8</v>
      </c>
      <c r="G419" s="2" t="s">
        <v>2818</v>
      </c>
      <c r="H419" s="344" t="s">
        <v>18</v>
      </c>
      <c r="K419" s="5">
        <v>8</v>
      </c>
      <c r="N419" s="2"/>
      <c r="O419" s="2"/>
      <c r="P419" s="2"/>
      <c r="Q419" s="2"/>
      <c r="R419" s="2"/>
      <c r="S419" s="2"/>
      <c r="T419" s="2"/>
      <c r="U419" s="2"/>
      <c r="V419" s="2"/>
      <c r="W419" s="2"/>
      <c r="X419" s="2"/>
      <c r="Y419" s="2"/>
      <c r="Z419" s="2"/>
      <c r="AA419" s="41" t="s">
        <v>4127</v>
      </c>
      <c r="AB419" s="26" t="s">
        <v>2455</v>
      </c>
      <c r="AC419" s="2"/>
      <c r="AD419" s="2"/>
      <c r="AE419" s="2"/>
      <c r="AF419" s="2"/>
      <c r="AG419" s="2"/>
      <c r="AH419" s="2"/>
      <c r="AI419" s="2"/>
      <c r="AJ419" s="2"/>
      <c r="AK419" s="2"/>
      <c r="AL419" s="2"/>
      <c r="AM419" s="2"/>
      <c r="AN419" s="2"/>
      <c r="AO419" s="2"/>
      <c r="AP419" s="32"/>
      <c r="AQ419" s="26"/>
    </row>
    <row r="420" spans="1:45">
      <c r="A420" s="318" t="s">
        <v>363</v>
      </c>
      <c r="B420" s="2">
        <v>264</v>
      </c>
      <c r="C420" s="100" t="s">
        <v>2666</v>
      </c>
      <c r="D420" s="347" t="s">
        <v>744</v>
      </c>
      <c r="E420" s="26">
        <v>10</v>
      </c>
      <c r="F420" s="26">
        <v>10</v>
      </c>
      <c r="G420" s="2" t="s">
        <v>2818</v>
      </c>
      <c r="H420" s="344" t="s">
        <v>18</v>
      </c>
      <c r="J420" s="5">
        <v>8</v>
      </c>
      <c r="M420" s="5">
        <v>2</v>
      </c>
      <c r="N420" s="2"/>
      <c r="O420" s="2"/>
      <c r="P420" s="2"/>
      <c r="Q420" s="2"/>
      <c r="R420" s="2"/>
      <c r="S420" s="2"/>
      <c r="T420" s="2"/>
      <c r="U420" s="2"/>
      <c r="V420" s="2"/>
      <c r="W420" s="2"/>
      <c r="X420" s="2"/>
      <c r="Y420" s="2"/>
      <c r="Z420" s="2"/>
      <c r="AA420" s="41" t="s">
        <v>4127</v>
      </c>
      <c r="AB420" s="26" t="s">
        <v>2455</v>
      </c>
      <c r="AC420" s="2"/>
      <c r="AD420" s="2"/>
      <c r="AE420" s="2"/>
      <c r="AF420" s="2"/>
      <c r="AG420" s="2"/>
      <c r="AH420" s="2"/>
      <c r="AI420" s="2"/>
      <c r="AJ420" s="2"/>
      <c r="AK420" s="2"/>
      <c r="AL420" s="2"/>
      <c r="AM420" s="2"/>
      <c r="AN420" s="2"/>
      <c r="AO420" s="2"/>
      <c r="AP420" s="32"/>
      <c r="AQ420" s="26"/>
    </row>
    <row r="421" spans="1:45">
      <c r="A421" s="318" t="s">
        <v>1747</v>
      </c>
      <c r="B421" s="2">
        <v>214</v>
      </c>
      <c r="C421" s="100" t="s">
        <v>2666</v>
      </c>
      <c r="D421" s="347" t="s">
        <v>3250</v>
      </c>
      <c r="E421" s="26">
        <v>6</v>
      </c>
      <c r="F421" s="26">
        <v>6</v>
      </c>
      <c r="G421" s="2" t="s">
        <v>2818</v>
      </c>
      <c r="H421" s="344" t="s">
        <v>2968</v>
      </c>
      <c r="M421" s="5">
        <v>6</v>
      </c>
      <c r="N421" s="2"/>
      <c r="O421" s="2"/>
      <c r="P421" s="2"/>
      <c r="Q421" s="2"/>
      <c r="R421" s="2"/>
      <c r="S421" s="2"/>
      <c r="T421" s="2"/>
      <c r="U421" s="2"/>
      <c r="V421" s="2"/>
      <c r="W421" s="2"/>
      <c r="X421" s="2"/>
      <c r="Y421" s="2"/>
      <c r="Z421" s="2"/>
      <c r="AA421" s="41" t="s">
        <v>4319</v>
      </c>
      <c r="AB421" s="26" t="s">
        <v>2455</v>
      </c>
      <c r="AC421" s="2"/>
      <c r="AD421" s="2"/>
      <c r="AE421" s="2"/>
      <c r="AF421" s="2"/>
      <c r="AG421" s="2"/>
      <c r="AH421" s="2"/>
      <c r="AI421" s="2"/>
      <c r="AJ421" s="2"/>
      <c r="AK421" s="2"/>
      <c r="AL421" s="2"/>
      <c r="AM421" s="2"/>
      <c r="AN421" s="2"/>
      <c r="AO421" s="2"/>
      <c r="AP421" s="32"/>
      <c r="AQ421" s="26"/>
    </row>
    <row r="422" spans="1:45">
      <c r="A422" s="318" t="s">
        <v>836</v>
      </c>
      <c r="B422" s="2">
        <v>142</v>
      </c>
      <c r="C422" s="100" t="s">
        <v>2666</v>
      </c>
      <c r="D422" s="347" t="s">
        <v>3100</v>
      </c>
      <c r="E422" s="26">
        <v>10</v>
      </c>
      <c r="F422" s="26">
        <v>10</v>
      </c>
      <c r="G422" s="2" t="s">
        <v>2818</v>
      </c>
      <c r="H422" s="344" t="s">
        <v>1509</v>
      </c>
      <c r="K422" s="5">
        <v>4</v>
      </c>
      <c r="L422" s="2">
        <v>3</v>
      </c>
      <c r="M422" s="5">
        <v>1</v>
      </c>
      <c r="N422" s="2"/>
      <c r="O422" s="2"/>
      <c r="P422" s="2"/>
      <c r="Q422" s="2">
        <v>2</v>
      </c>
      <c r="R422" s="2"/>
      <c r="S422" s="2"/>
      <c r="T422" s="2"/>
      <c r="U422" s="2"/>
      <c r="V422" s="2"/>
      <c r="W422" s="2"/>
      <c r="X422" s="2"/>
      <c r="Y422" s="2"/>
      <c r="Z422" s="2"/>
      <c r="AA422" s="41" t="s">
        <v>4154</v>
      </c>
      <c r="AB422" s="26" t="s">
        <v>2455</v>
      </c>
      <c r="AC422" s="2"/>
      <c r="AD422" s="2"/>
      <c r="AE422" s="2"/>
      <c r="AF422" s="2"/>
      <c r="AG422" s="2"/>
      <c r="AH422" s="2"/>
      <c r="AI422" s="2"/>
      <c r="AJ422" s="2"/>
      <c r="AK422" s="2"/>
      <c r="AL422" s="2"/>
      <c r="AM422" s="2"/>
      <c r="AN422" s="2"/>
      <c r="AO422" s="2"/>
      <c r="AP422" s="32"/>
      <c r="AQ422" s="26"/>
      <c r="AS422" s="2"/>
    </row>
    <row r="423" spans="1:45">
      <c r="A423" s="318" t="s">
        <v>1758</v>
      </c>
      <c r="B423" s="2">
        <v>148</v>
      </c>
      <c r="C423" s="96" t="s">
        <v>2666</v>
      </c>
      <c r="D423" s="347" t="s">
        <v>3584</v>
      </c>
      <c r="E423" s="26">
        <v>6</v>
      </c>
      <c r="F423" s="26">
        <v>6</v>
      </c>
      <c r="G423" s="2" t="s">
        <v>2818</v>
      </c>
      <c r="H423" s="343" t="s">
        <v>18</v>
      </c>
      <c r="J423" s="5">
        <v>1</v>
      </c>
      <c r="K423" s="5">
        <v>5</v>
      </c>
      <c r="N423" s="2"/>
      <c r="O423" s="2"/>
      <c r="P423" s="2"/>
      <c r="Q423" s="2"/>
      <c r="R423" s="2"/>
      <c r="S423" s="2"/>
      <c r="T423" s="2"/>
      <c r="U423" s="2"/>
      <c r="V423" s="2"/>
      <c r="W423" s="2"/>
      <c r="X423" s="2"/>
      <c r="Y423" s="2"/>
      <c r="Z423" s="2"/>
      <c r="AA423" s="41" t="s">
        <v>4166</v>
      </c>
      <c r="AB423" s="26" t="s">
        <v>2455</v>
      </c>
      <c r="AC423" s="2"/>
      <c r="AD423" s="2"/>
      <c r="AE423" s="2"/>
      <c r="AF423" s="2"/>
      <c r="AG423" s="2"/>
      <c r="AH423" s="2"/>
      <c r="AI423" s="2"/>
      <c r="AJ423" s="2"/>
      <c r="AK423" s="2"/>
      <c r="AL423" s="2"/>
      <c r="AM423" s="2"/>
      <c r="AN423" s="2"/>
      <c r="AO423" s="2"/>
      <c r="AP423" s="32"/>
      <c r="AQ423" s="26"/>
    </row>
    <row r="424" spans="1:45">
      <c r="A424" s="318" t="s">
        <v>1169</v>
      </c>
      <c r="B424" s="2">
        <v>174</v>
      </c>
      <c r="C424" s="96" t="s">
        <v>1758</v>
      </c>
      <c r="D424" s="347" t="s">
        <v>308</v>
      </c>
      <c r="E424" s="26">
        <v>9</v>
      </c>
      <c r="F424" s="26">
        <v>9</v>
      </c>
      <c r="G424" s="2" t="s">
        <v>2818</v>
      </c>
      <c r="H424" s="343" t="s">
        <v>3732</v>
      </c>
      <c r="K424" s="5">
        <v>5</v>
      </c>
      <c r="M424" s="5">
        <v>2</v>
      </c>
      <c r="S424" s="5">
        <v>2</v>
      </c>
      <c r="AA424" s="41" t="s">
        <v>186</v>
      </c>
      <c r="AB424" s="26" t="s">
        <v>2455</v>
      </c>
      <c r="AQ424" s="26" t="s">
        <v>1169</v>
      </c>
      <c r="AR424" s="2"/>
    </row>
    <row r="425" spans="1:45">
      <c r="A425" s="318" t="s">
        <v>364</v>
      </c>
      <c r="B425" s="2">
        <v>210</v>
      </c>
      <c r="C425" s="100" t="s">
        <v>2666</v>
      </c>
      <c r="D425" s="347" t="s">
        <v>756</v>
      </c>
      <c r="E425" s="26">
        <v>13</v>
      </c>
      <c r="F425" s="26">
        <v>13</v>
      </c>
      <c r="G425" s="2" t="s">
        <v>2818</v>
      </c>
      <c r="H425" s="344" t="s">
        <v>15</v>
      </c>
      <c r="J425" s="5">
        <v>7</v>
      </c>
      <c r="N425" s="2"/>
      <c r="O425" s="2"/>
      <c r="P425" s="2"/>
      <c r="Q425" s="2"/>
      <c r="R425" s="2"/>
      <c r="S425" s="2"/>
      <c r="T425" s="2"/>
      <c r="U425" s="2"/>
      <c r="V425" s="2"/>
      <c r="W425" s="2"/>
      <c r="X425" s="2"/>
      <c r="Y425" s="2"/>
      <c r="Z425" s="2"/>
      <c r="AA425" s="41" t="s">
        <v>4161</v>
      </c>
      <c r="AB425" s="26" t="s">
        <v>2455</v>
      </c>
      <c r="AC425" s="2"/>
      <c r="AD425" s="2"/>
      <c r="AE425" s="2">
        <v>6</v>
      </c>
      <c r="AF425" s="2"/>
      <c r="AG425" s="2"/>
      <c r="AH425" s="2"/>
      <c r="AI425" s="2"/>
      <c r="AJ425" s="2"/>
      <c r="AK425" s="2"/>
      <c r="AL425" s="2"/>
      <c r="AM425" s="2"/>
      <c r="AN425" s="2"/>
      <c r="AO425" s="2"/>
      <c r="AP425" s="32"/>
      <c r="AQ425" s="26"/>
    </row>
    <row r="426" spans="1:45">
      <c r="A426" s="318" t="s">
        <v>1297</v>
      </c>
      <c r="B426" s="2">
        <v>136</v>
      </c>
      <c r="C426" s="96" t="s">
        <v>2664</v>
      </c>
      <c r="D426" s="347" t="s">
        <v>1556</v>
      </c>
      <c r="E426" s="26">
        <v>8</v>
      </c>
      <c r="F426" s="26">
        <v>8</v>
      </c>
      <c r="G426" s="2" t="s">
        <v>2818</v>
      </c>
      <c r="H426" s="343" t="s">
        <v>1557</v>
      </c>
      <c r="J426" s="5">
        <v>3</v>
      </c>
      <c r="N426" s="5">
        <v>15</v>
      </c>
      <c r="AA426" s="41" t="s">
        <v>4161</v>
      </c>
      <c r="AB426" s="26" t="s">
        <v>2455</v>
      </c>
    </row>
    <row r="427" spans="1:45">
      <c r="A427" s="340" t="s">
        <v>2665</v>
      </c>
      <c r="B427" s="15"/>
      <c r="C427" s="32" t="s">
        <v>578</v>
      </c>
      <c r="D427" s="347" t="s">
        <v>4388</v>
      </c>
      <c r="E427" s="26">
        <v>3</v>
      </c>
      <c r="F427" s="26">
        <v>3</v>
      </c>
      <c r="G427" s="2" t="s">
        <v>2818</v>
      </c>
      <c r="H427" s="343" t="s">
        <v>18</v>
      </c>
      <c r="L427" s="5">
        <v>3</v>
      </c>
      <c r="N427" s="2"/>
      <c r="O427" s="2"/>
      <c r="P427" s="2"/>
      <c r="Q427" s="2"/>
      <c r="R427" s="2"/>
      <c r="S427" s="2"/>
      <c r="T427" s="2"/>
      <c r="U427" s="2"/>
      <c r="V427" s="2"/>
      <c r="W427" s="2"/>
      <c r="X427" s="2"/>
      <c r="Y427" s="2"/>
      <c r="Z427" s="2"/>
      <c r="AA427" s="41" t="s">
        <v>4622</v>
      </c>
      <c r="AB427" s="103" t="s">
        <v>625</v>
      </c>
      <c r="AC427" s="2"/>
      <c r="AD427" s="2"/>
      <c r="AE427" s="2"/>
      <c r="AF427" s="2"/>
      <c r="AG427" s="2"/>
      <c r="AH427" s="2"/>
      <c r="AI427" s="2"/>
      <c r="AJ427" s="2"/>
      <c r="AK427" s="2"/>
      <c r="AL427" s="2"/>
      <c r="AM427" s="2"/>
      <c r="AN427" s="2"/>
      <c r="AO427" s="2"/>
      <c r="AP427" s="32"/>
      <c r="AQ427" s="26"/>
    </row>
    <row r="428" spans="1:45">
      <c r="A428" s="318" t="s">
        <v>364</v>
      </c>
      <c r="B428" s="2">
        <v>136</v>
      </c>
      <c r="C428" s="100" t="s">
        <v>2666</v>
      </c>
      <c r="D428" s="347" t="s">
        <v>611</v>
      </c>
      <c r="E428" s="26">
        <v>15</v>
      </c>
      <c r="F428" s="26">
        <v>15</v>
      </c>
      <c r="G428" s="2" t="s">
        <v>2818</v>
      </c>
      <c r="H428" s="344" t="s">
        <v>18</v>
      </c>
      <c r="I428" s="2">
        <v>5</v>
      </c>
      <c r="J428" s="2">
        <v>3</v>
      </c>
      <c r="K428" s="2"/>
      <c r="L428" s="2"/>
      <c r="M428" s="2"/>
      <c r="N428" s="2"/>
      <c r="O428" s="2"/>
      <c r="P428" s="2"/>
      <c r="Q428" s="2"/>
      <c r="R428" s="2"/>
      <c r="S428" s="2"/>
      <c r="T428" s="2"/>
      <c r="U428" s="2"/>
      <c r="V428" s="2"/>
      <c r="W428" s="2">
        <v>5</v>
      </c>
      <c r="X428" s="2">
        <v>2</v>
      </c>
      <c r="Y428" s="2"/>
      <c r="Z428" s="2"/>
      <c r="AA428" s="102" t="s">
        <v>4164</v>
      </c>
      <c r="AB428" s="26" t="s">
        <v>2455</v>
      </c>
      <c r="AC428" s="2"/>
      <c r="AD428" s="2"/>
      <c r="AE428" s="2"/>
      <c r="AF428" s="2"/>
      <c r="AG428" s="2"/>
      <c r="AH428" s="2"/>
      <c r="AI428" s="2"/>
      <c r="AJ428" s="2"/>
      <c r="AK428" s="2"/>
      <c r="AL428" s="2"/>
      <c r="AM428" s="2"/>
      <c r="AN428" s="2"/>
      <c r="AO428" s="2"/>
      <c r="AP428" s="32"/>
      <c r="AQ428" s="26"/>
    </row>
    <row r="429" spans="1:45">
      <c r="A429" s="340" t="s">
        <v>2665</v>
      </c>
      <c r="B429" s="15"/>
      <c r="C429" s="100" t="s">
        <v>2666</v>
      </c>
      <c r="D429" s="347" t="s">
        <v>611</v>
      </c>
      <c r="E429" s="26">
        <v>15</v>
      </c>
      <c r="F429" s="26">
        <v>15</v>
      </c>
      <c r="G429" s="2" t="s">
        <v>2818</v>
      </c>
      <c r="H429" s="343" t="s">
        <v>18</v>
      </c>
      <c r="I429" s="5">
        <v>5</v>
      </c>
      <c r="J429" s="5">
        <v>3</v>
      </c>
      <c r="N429" s="2"/>
      <c r="O429" s="2"/>
      <c r="P429" s="2"/>
      <c r="Q429" s="2"/>
      <c r="R429" s="2"/>
      <c r="S429" s="2"/>
      <c r="T429" s="2"/>
      <c r="U429" s="2"/>
      <c r="V429" s="2"/>
      <c r="W429" s="2">
        <v>5</v>
      </c>
      <c r="X429" s="2">
        <v>2</v>
      </c>
      <c r="Y429" s="2"/>
      <c r="Z429" s="2"/>
      <c r="AA429" s="102" t="s">
        <v>4164</v>
      </c>
      <c r="AB429" s="26" t="s">
        <v>2455</v>
      </c>
      <c r="AC429" s="2"/>
      <c r="AD429" s="2"/>
      <c r="AE429" s="2"/>
      <c r="AF429" s="2"/>
      <c r="AG429" s="2"/>
      <c r="AH429" s="2"/>
      <c r="AI429" s="2"/>
      <c r="AJ429" s="2"/>
      <c r="AK429" s="2"/>
      <c r="AL429" s="2"/>
      <c r="AM429" s="2"/>
      <c r="AN429" s="2"/>
      <c r="AO429" s="2"/>
      <c r="AP429" s="32"/>
      <c r="AQ429" s="26"/>
    </row>
    <row r="430" spans="1:45">
      <c r="A430" s="340" t="s">
        <v>2665</v>
      </c>
      <c r="B430" s="15"/>
      <c r="C430" s="100" t="s">
        <v>2666</v>
      </c>
      <c r="D430" s="347" t="s">
        <v>2927</v>
      </c>
      <c r="E430" s="26">
        <v>9</v>
      </c>
      <c r="F430" s="26">
        <v>9</v>
      </c>
      <c r="G430" s="2" t="s">
        <v>2818</v>
      </c>
      <c r="H430" s="343" t="s">
        <v>18</v>
      </c>
      <c r="I430" s="5">
        <v>6</v>
      </c>
      <c r="L430" s="5">
        <v>1</v>
      </c>
      <c r="N430" s="2"/>
      <c r="O430" s="2">
        <v>2</v>
      </c>
      <c r="P430" s="2"/>
      <c r="Q430" s="2"/>
      <c r="R430" s="2"/>
      <c r="S430" s="2"/>
      <c r="T430" s="2"/>
      <c r="U430" s="2"/>
      <c r="V430" s="2"/>
      <c r="W430" s="2"/>
      <c r="X430" s="2"/>
      <c r="Y430" s="2"/>
      <c r="Z430" s="2"/>
      <c r="AA430" s="41" t="s">
        <v>4323</v>
      </c>
      <c r="AB430" s="26" t="s">
        <v>2455</v>
      </c>
      <c r="AC430" s="2"/>
      <c r="AD430" s="2"/>
      <c r="AE430" s="2"/>
      <c r="AF430" s="2"/>
      <c r="AG430" s="2"/>
      <c r="AH430" s="2"/>
      <c r="AI430" s="2"/>
      <c r="AJ430" s="2"/>
      <c r="AK430" s="2"/>
      <c r="AL430" s="2"/>
      <c r="AM430" s="2"/>
      <c r="AN430" s="2"/>
      <c r="AO430" s="2"/>
      <c r="AP430" s="32"/>
      <c r="AQ430" s="26"/>
    </row>
    <row r="431" spans="1:45">
      <c r="A431" s="318" t="s">
        <v>363</v>
      </c>
      <c r="B431" s="2">
        <v>264</v>
      </c>
      <c r="C431" s="100" t="s">
        <v>2666</v>
      </c>
      <c r="D431" s="347" t="s">
        <v>748</v>
      </c>
      <c r="E431" s="26">
        <v>11</v>
      </c>
      <c r="F431" s="26">
        <v>11</v>
      </c>
      <c r="G431" s="2" t="s">
        <v>2818</v>
      </c>
      <c r="H431" s="344" t="s">
        <v>18</v>
      </c>
      <c r="I431" s="5">
        <v>7</v>
      </c>
      <c r="L431" s="5">
        <v>1</v>
      </c>
      <c r="N431" s="2"/>
      <c r="O431" s="2">
        <v>2</v>
      </c>
      <c r="P431" s="2"/>
      <c r="Q431" s="2"/>
      <c r="R431" s="2"/>
      <c r="S431" s="2"/>
      <c r="T431" s="2"/>
      <c r="U431" s="2"/>
      <c r="V431" s="2"/>
      <c r="W431" s="2">
        <v>1</v>
      </c>
      <c r="X431" s="2"/>
      <c r="Y431" s="2"/>
      <c r="Z431" s="2"/>
      <c r="AA431" s="41" t="s">
        <v>4323</v>
      </c>
      <c r="AB431" s="26" t="s">
        <v>2455</v>
      </c>
      <c r="AC431" s="2"/>
      <c r="AD431" s="2"/>
      <c r="AE431" s="2"/>
      <c r="AF431" s="2"/>
      <c r="AG431" s="2"/>
      <c r="AH431" s="2"/>
      <c r="AI431" s="2"/>
      <c r="AJ431" s="2"/>
      <c r="AK431" s="2"/>
      <c r="AL431" s="2"/>
      <c r="AM431" s="2"/>
      <c r="AN431" s="2"/>
      <c r="AO431" s="2"/>
      <c r="AP431" s="32"/>
      <c r="AQ431" s="26"/>
    </row>
    <row r="432" spans="1:45">
      <c r="A432" s="383" t="s">
        <v>468</v>
      </c>
      <c r="B432" s="2">
        <v>100</v>
      </c>
      <c r="C432" s="100" t="s">
        <v>2666</v>
      </c>
      <c r="D432" s="347" t="s">
        <v>2350</v>
      </c>
      <c r="E432" s="26">
        <v>20</v>
      </c>
      <c r="F432" s="26">
        <v>20</v>
      </c>
      <c r="G432" s="2" t="s">
        <v>2818</v>
      </c>
      <c r="H432" s="344" t="s">
        <v>18</v>
      </c>
      <c r="I432" s="2">
        <v>7</v>
      </c>
      <c r="J432" s="2"/>
      <c r="K432" s="2"/>
      <c r="L432" s="2">
        <v>1</v>
      </c>
      <c r="M432" s="2"/>
      <c r="N432" s="2"/>
      <c r="O432" s="2">
        <v>2</v>
      </c>
      <c r="P432" s="2"/>
      <c r="Q432" s="2"/>
      <c r="R432" s="2"/>
      <c r="S432" s="2"/>
      <c r="T432" s="2"/>
      <c r="U432" s="2"/>
      <c r="V432" s="2"/>
      <c r="W432" s="2">
        <v>5</v>
      </c>
      <c r="X432" s="2">
        <v>5</v>
      </c>
      <c r="Y432" s="2"/>
      <c r="Z432" s="2"/>
      <c r="AA432" s="102" t="s">
        <v>4165</v>
      </c>
      <c r="AB432" s="26" t="s">
        <v>2455</v>
      </c>
      <c r="AC432" s="2"/>
      <c r="AD432" s="2"/>
      <c r="AE432" s="2"/>
      <c r="AF432" s="2"/>
      <c r="AG432" s="2"/>
      <c r="AH432" s="2"/>
      <c r="AI432" s="2"/>
      <c r="AJ432" s="2"/>
      <c r="AK432" s="2"/>
      <c r="AL432" s="2"/>
      <c r="AM432" s="2"/>
      <c r="AN432" s="2"/>
      <c r="AO432" s="2"/>
      <c r="AP432" s="32"/>
      <c r="AQ432" s="26"/>
      <c r="AS432" s="2"/>
    </row>
    <row r="433" spans="1:45">
      <c r="A433" s="318" t="s">
        <v>1860</v>
      </c>
      <c r="B433" s="2">
        <v>84</v>
      </c>
      <c r="C433" s="100" t="s">
        <v>2666</v>
      </c>
      <c r="D433" s="347" t="s">
        <v>1819</v>
      </c>
      <c r="E433" s="26">
        <v>19</v>
      </c>
      <c r="F433" s="26">
        <v>19</v>
      </c>
      <c r="G433" s="2" t="s">
        <v>2818</v>
      </c>
      <c r="H433" s="344" t="s">
        <v>18</v>
      </c>
      <c r="K433" s="5">
        <v>3</v>
      </c>
      <c r="M433" s="5">
        <v>5</v>
      </c>
      <c r="N433" s="2"/>
      <c r="O433" s="2">
        <v>3</v>
      </c>
      <c r="P433" s="2"/>
      <c r="Q433" s="2"/>
      <c r="R433" s="2"/>
      <c r="S433" s="2">
        <v>3</v>
      </c>
      <c r="T433" s="2"/>
      <c r="U433" s="2"/>
      <c r="V433" s="2"/>
      <c r="W433" s="2"/>
      <c r="X433" s="2"/>
      <c r="Y433" s="2">
        <v>3</v>
      </c>
      <c r="Z433" s="2">
        <v>2</v>
      </c>
      <c r="AA433" s="41" t="s">
        <v>4159</v>
      </c>
      <c r="AB433" s="26" t="s">
        <v>2455</v>
      </c>
      <c r="AC433" s="2"/>
      <c r="AD433" s="2"/>
      <c r="AE433" s="2"/>
      <c r="AF433" s="2"/>
      <c r="AG433" s="2"/>
      <c r="AH433" s="2"/>
      <c r="AI433" s="2"/>
      <c r="AJ433" s="2"/>
      <c r="AK433" s="2"/>
      <c r="AL433" s="2"/>
      <c r="AM433" s="2"/>
      <c r="AN433" s="2"/>
      <c r="AO433" s="2"/>
      <c r="AP433" s="32"/>
      <c r="AQ433" s="26"/>
      <c r="AR433" s="2"/>
    </row>
    <row r="434" spans="1:45">
      <c r="A434" s="318" t="s">
        <v>1917</v>
      </c>
      <c r="B434" s="2">
        <v>129</v>
      </c>
      <c r="C434" s="100" t="s">
        <v>2666</v>
      </c>
      <c r="D434" s="347" t="s">
        <v>936</v>
      </c>
      <c r="E434" s="26">
        <v>19</v>
      </c>
      <c r="F434" s="26">
        <v>19</v>
      </c>
      <c r="G434" s="2" t="s">
        <v>2818</v>
      </c>
      <c r="H434" s="344" t="s">
        <v>18</v>
      </c>
      <c r="I434" s="5">
        <v>8</v>
      </c>
      <c r="N434" s="2"/>
      <c r="O434" s="2"/>
      <c r="P434" s="2"/>
      <c r="Q434" s="2"/>
      <c r="R434" s="2"/>
      <c r="S434" s="2"/>
      <c r="T434" s="2"/>
      <c r="U434" s="2"/>
      <c r="V434" s="2"/>
      <c r="W434" s="2">
        <v>6</v>
      </c>
      <c r="X434" s="2">
        <v>5</v>
      </c>
      <c r="Y434" s="2"/>
      <c r="Z434" s="2"/>
      <c r="AA434" s="41" t="s">
        <v>4163</v>
      </c>
      <c r="AB434" s="26" t="s">
        <v>2455</v>
      </c>
      <c r="AC434" s="2"/>
      <c r="AD434" s="2"/>
      <c r="AE434" s="2"/>
      <c r="AF434" s="2"/>
      <c r="AG434" s="2"/>
      <c r="AH434" s="2"/>
      <c r="AI434" s="2"/>
      <c r="AJ434" s="2"/>
      <c r="AK434" s="2"/>
      <c r="AL434" s="2"/>
      <c r="AM434" s="2"/>
      <c r="AN434" s="2"/>
      <c r="AO434" s="2"/>
      <c r="AP434" s="32"/>
      <c r="AQ434" s="26"/>
    </row>
    <row r="435" spans="1:45">
      <c r="A435" s="318" t="s">
        <v>1860</v>
      </c>
      <c r="B435" s="2">
        <v>13</v>
      </c>
      <c r="C435" s="100" t="s">
        <v>2664</v>
      </c>
      <c r="D435" s="347" t="s">
        <v>2626</v>
      </c>
      <c r="E435" s="26">
        <v>13</v>
      </c>
      <c r="F435" s="26">
        <v>13</v>
      </c>
      <c r="G435" s="2" t="s">
        <v>2818</v>
      </c>
      <c r="H435" s="344" t="s">
        <v>1993</v>
      </c>
      <c r="J435" s="5">
        <v>4</v>
      </c>
      <c r="K435" s="5">
        <v>9</v>
      </c>
      <c r="N435" s="2"/>
      <c r="O435" s="2"/>
      <c r="P435" s="2"/>
      <c r="Q435" s="2"/>
      <c r="R435" s="2"/>
      <c r="S435" s="2"/>
      <c r="T435" s="2"/>
      <c r="U435" s="2"/>
      <c r="V435" s="2"/>
      <c r="W435" s="2"/>
      <c r="X435" s="2"/>
      <c r="Y435" s="2"/>
      <c r="Z435" s="2"/>
      <c r="AA435" s="41" t="s">
        <v>4150</v>
      </c>
      <c r="AB435" s="103" t="s">
        <v>625</v>
      </c>
      <c r="AC435" s="2"/>
      <c r="AD435" s="2"/>
      <c r="AE435" s="2"/>
      <c r="AF435" s="2"/>
      <c r="AG435" s="2"/>
      <c r="AH435" s="2"/>
      <c r="AI435" s="2"/>
      <c r="AJ435" s="2"/>
      <c r="AK435" s="2"/>
      <c r="AL435" s="2"/>
      <c r="AM435" s="2"/>
      <c r="AN435" s="2"/>
      <c r="AO435" s="2"/>
      <c r="AP435" s="32"/>
      <c r="AQ435" s="26"/>
    </row>
    <row r="436" spans="1:45">
      <c r="A436" s="318" t="s">
        <v>1095</v>
      </c>
      <c r="B436" s="2">
        <v>194</v>
      </c>
      <c r="C436" s="96" t="s">
        <v>2666</v>
      </c>
      <c r="D436" s="347" t="s">
        <v>1717</v>
      </c>
      <c r="E436" s="26">
        <v>10</v>
      </c>
      <c r="F436" s="26">
        <v>10</v>
      </c>
      <c r="G436" s="2" t="s">
        <v>2818</v>
      </c>
      <c r="H436" s="343" t="s">
        <v>18</v>
      </c>
      <c r="J436" s="5">
        <v>3</v>
      </c>
      <c r="K436" s="5">
        <v>6</v>
      </c>
      <c r="N436" s="2"/>
      <c r="O436" s="2"/>
      <c r="P436" s="2"/>
      <c r="Q436" s="2"/>
      <c r="R436" s="2"/>
      <c r="S436" s="2">
        <v>1</v>
      </c>
      <c r="T436" s="2"/>
      <c r="U436" s="2"/>
      <c r="V436" s="2"/>
      <c r="W436" s="2"/>
      <c r="X436" s="2"/>
      <c r="Y436" s="2"/>
      <c r="Z436" s="2"/>
      <c r="AA436" s="41" t="s">
        <v>4148</v>
      </c>
      <c r="AB436" s="26" t="s">
        <v>2455</v>
      </c>
      <c r="AC436" s="2"/>
      <c r="AD436" s="2"/>
      <c r="AE436" s="2"/>
      <c r="AF436" s="2"/>
      <c r="AG436" s="2"/>
      <c r="AH436" s="2"/>
      <c r="AI436" s="2"/>
      <c r="AJ436" s="2"/>
      <c r="AK436" s="2"/>
      <c r="AL436" s="2"/>
      <c r="AM436" s="2"/>
      <c r="AN436" s="2"/>
      <c r="AO436" s="2"/>
      <c r="AP436" s="32"/>
      <c r="AQ436" s="26" t="s">
        <v>1095</v>
      </c>
    </row>
    <row r="437" spans="1:45">
      <c r="A437" s="318" t="s">
        <v>1169</v>
      </c>
      <c r="B437" s="2">
        <v>212</v>
      </c>
      <c r="C437" s="97" t="s">
        <v>578</v>
      </c>
      <c r="D437" s="347" t="s">
        <v>1234</v>
      </c>
      <c r="E437" s="26">
        <v>3</v>
      </c>
      <c r="F437" s="26">
        <v>3</v>
      </c>
      <c r="G437" s="2" t="s">
        <v>2818</v>
      </c>
      <c r="H437" s="343" t="s">
        <v>1232</v>
      </c>
      <c r="L437" s="5">
        <v>3</v>
      </c>
      <c r="AA437" s="41" t="s">
        <v>4148</v>
      </c>
      <c r="AB437" s="26" t="s">
        <v>2455</v>
      </c>
      <c r="AQ437" s="26" t="s">
        <v>1169</v>
      </c>
    </row>
    <row r="438" spans="1:45">
      <c r="A438" s="318" t="s">
        <v>364</v>
      </c>
      <c r="B438" s="2">
        <v>199</v>
      </c>
      <c r="C438" s="100" t="s">
        <v>2666</v>
      </c>
      <c r="D438" s="347" t="s">
        <v>1820</v>
      </c>
      <c r="E438" s="26">
        <v>19</v>
      </c>
      <c r="F438" s="26">
        <v>19</v>
      </c>
      <c r="G438" s="2" t="s">
        <v>2818</v>
      </c>
      <c r="H438" s="344" t="s">
        <v>1393</v>
      </c>
      <c r="J438" s="5">
        <v>7</v>
      </c>
      <c r="M438" s="5">
        <v>8</v>
      </c>
      <c r="N438" s="2"/>
      <c r="O438" s="2"/>
      <c r="P438" s="2"/>
      <c r="Q438" s="2"/>
      <c r="R438" s="2">
        <v>4</v>
      </c>
      <c r="S438" s="2"/>
      <c r="T438" s="2"/>
      <c r="U438" s="2"/>
      <c r="V438" s="2"/>
      <c r="W438" s="2"/>
      <c r="X438" s="2"/>
      <c r="Y438" s="2"/>
      <c r="Z438" s="2"/>
      <c r="AA438" s="41" t="s">
        <v>4126</v>
      </c>
      <c r="AB438" s="26" t="s">
        <v>2455</v>
      </c>
      <c r="AC438" s="2"/>
      <c r="AD438" s="2"/>
      <c r="AE438" s="2"/>
      <c r="AF438" s="2"/>
      <c r="AG438" s="2"/>
      <c r="AH438" s="2"/>
      <c r="AI438" s="2"/>
      <c r="AJ438" s="2"/>
      <c r="AK438" s="2"/>
      <c r="AL438" s="2"/>
      <c r="AM438" s="2"/>
      <c r="AN438" s="2"/>
      <c r="AO438" s="2"/>
      <c r="AP438" s="32"/>
      <c r="AQ438" s="26"/>
    </row>
    <row r="439" spans="1:45">
      <c r="A439" s="318" t="s">
        <v>364</v>
      </c>
      <c r="B439" s="2">
        <v>200</v>
      </c>
      <c r="C439" s="100" t="s">
        <v>2666</v>
      </c>
      <c r="D439" s="347" t="s">
        <v>1965</v>
      </c>
      <c r="E439" s="26">
        <v>18</v>
      </c>
      <c r="F439" s="26">
        <v>18</v>
      </c>
      <c r="G439" s="2" t="s">
        <v>2818</v>
      </c>
      <c r="H439" s="344" t="s">
        <v>1993</v>
      </c>
      <c r="J439" s="5">
        <v>5</v>
      </c>
      <c r="M439" s="5">
        <v>7</v>
      </c>
      <c r="N439" s="2"/>
      <c r="O439" s="2"/>
      <c r="P439" s="2"/>
      <c r="Q439" s="2"/>
      <c r="R439" s="2">
        <v>1</v>
      </c>
      <c r="S439" s="2"/>
      <c r="T439" s="2">
        <v>5</v>
      </c>
      <c r="U439" s="2"/>
      <c r="V439" s="2"/>
      <c r="W439" s="2"/>
      <c r="X439" s="2"/>
      <c r="Y439" s="2"/>
      <c r="Z439" s="2"/>
      <c r="AA439" s="41" t="s">
        <v>4126</v>
      </c>
      <c r="AB439" s="26" t="s">
        <v>2455</v>
      </c>
      <c r="AC439" s="2"/>
      <c r="AD439" s="2"/>
      <c r="AE439" s="2"/>
      <c r="AF439" s="2"/>
      <c r="AG439" s="2"/>
      <c r="AH439" s="2"/>
      <c r="AI439" s="2"/>
      <c r="AJ439" s="2"/>
      <c r="AK439" s="2"/>
      <c r="AL439" s="2"/>
      <c r="AM439" s="2"/>
      <c r="AN439" s="2"/>
      <c r="AO439" s="2"/>
      <c r="AP439" s="32"/>
      <c r="AQ439" s="26"/>
      <c r="AS439" s="2"/>
    </row>
    <row r="440" spans="1:45">
      <c r="A440" s="318" t="s">
        <v>364</v>
      </c>
      <c r="B440" s="2">
        <v>192</v>
      </c>
      <c r="C440" s="100" t="s">
        <v>2664</v>
      </c>
      <c r="D440" s="347" t="s">
        <v>4389</v>
      </c>
      <c r="E440" s="26">
        <v>3</v>
      </c>
      <c r="F440" s="26">
        <v>3</v>
      </c>
      <c r="G440" s="2" t="s">
        <v>2818</v>
      </c>
      <c r="H440" s="344" t="s">
        <v>18</v>
      </c>
      <c r="M440" s="5">
        <v>3</v>
      </c>
      <c r="N440" s="2"/>
      <c r="O440" s="2"/>
      <c r="P440" s="2"/>
      <c r="Q440" s="2"/>
      <c r="R440" s="2"/>
      <c r="S440" s="2"/>
      <c r="T440" s="2"/>
      <c r="U440" s="2"/>
      <c r="V440" s="2"/>
      <c r="W440" s="2"/>
      <c r="X440" s="2"/>
      <c r="Y440" s="2"/>
      <c r="Z440" s="2"/>
      <c r="AA440" s="41" t="s">
        <v>4126</v>
      </c>
      <c r="AB440" s="103" t="s">
        <v>625</v>
      </c>
      <c r="AC440" s="2"/>
      <c r="AD440" s="2"/>
      <c r="AE440" s="2"/>
      <c r="AF440" s="2"/>
      <c r="AG440" s="2"/>
      <c r="AH440" s="2"/>
      <c r="AI440" s="2"/>
      <c r="AJ440" s="2"/>
      <c r="AK440" s="2"/>
      <c r="AL440" s="2"/>
      <c r="AM440" s="2"/>
      <c r="AN440" s="2"/>
      <c r="AO440" s="2"/>
      <c r="AP440" s="32"/>
      <c r="AQ440" s="26"/>
    </row>
    <row r="441" spans="1:45">
      <c r="A441" s="340" t="s">
        <v>2665</v>
      </c>
      <c r="B441" s="15"/>
      <c r="C441" s="100" t="s">
        <v>2664</v>
      </c>
      <c r="D441" s="347" t="s">
        <v>2989</v>
      </c>
      <c r="E441" s="26">
        <v>6</v>
      </c>
      <c r="F441" s="26">
        <v>6</v>
      </c>
      <c r="G441" s="2" t="s">
        <v>2818</v>
      </c>
      <c r="H441" s="343" t="s">
        <v>18</v>
      </c>
      <c r="L441" s="5">
        <v>5</v>
      </c>
      <c r="N441" s="5">
        <v>3</v>
      </c>
      <c r="AA441" s="41" t="s">
        <v>4126</v>
      </c>
      <c r="AB441" s="103" t="s">
        <v>625</v>
      </c>
    </row>
    <row r="442" spans="1:45">
      <c r="A442" s="318" t="s">
        <v>364</v>
      </c>
      <c r="B442" s="2">
        <v>194</v>
      </c>
      <c r="C442" s="100" t="s">
        <v>2664</v>
      </c>
      <c r="D442" s="347" t="s">
        <v>772</v>
      </c>
      <c r="E442" s="26">
        <v>10</v>
      </c>
      <c r="F442" s="26">
        <v>10</v>
      </c>
      <c r="G442" s="2" t="s">
        <v>2818</v>
      </c>
      <c r="H442" s="344" t="s">
        <v>18</v>
      </c>
      <c r="J442" s="5">
        <v>2</v>
      </c>
      <c r="M442" s="5">
        <v>4</v>
      </c>
      <c r="N442" s="5">
        <v>3</v>
      </c>
      <c r="T442" s="5">
        <v>3</v>
      </c>
      <c r="AA442" s="41" t="s">
        <v>4126</v>
      </c>
      <c r="AB442" s="103" t="s">
        <v>625</v>
      </c>
      <c r="AS442" s="2"/>
    </row>
    <row r="443" spans="1:45">
      <c r="A443" s="340" t="s">
        <v>4227</v>
      </c>
      <c r="B443" s="2">
        <v>11</v>
      </c>
      <c r="C443" s="100" t="s">
        <v>2664</v>
      </c>
      <c r="D443" s="347" t="s">
        <v>3126</v>
      </c>
      <c r="E443" s="26">
        <v>3</v>
      </c>
      <c r="F443" s="26">
        <v>3</v>
      </c>
      <c r="G443" s="2" t="s">
        <v>2818</v>
      </c>
      <c r="H443" s="343" t="s">
        <v>2706</v>
      </c>
      <c r="M443" s="5">
        <v>2</v>
      </c>
      <c r="N443" s="5">
        <v>4</v>
      </c>
      <c r="AA443" s="41" t="s">
        <v>4126</v>
      </c>
      <c r="AB443" s="103" t="s">
        <v>625</v>
      </c>
    </row>
    <row r="444" spans="1:45">
      <c r="A444" s="318" t="s">
        <v>364</v>
      </c>
      <c r="B444" s="2">
        <v>193</v>
      </c>
      <c r="C444" s="100" t="s">
        <v>2664</v>
      </c>
      <c r="D444" s="347" t="s">
        <v>2505</v>
      </c>
      <c r="E444" s="26">
        <v>6</v>
      </c>
      <c r="F444" s="26">
        <v>6</v>
      </c>
      <c r="G444" s="2" t="s">
        <v>2818</v>
      </c>
      <c r="H444" s="344" t="s">
        <v>18</v>
      </c>
      <c r="J444" s="5">
        <v>3</v>
      </c>
      <c r="M444" s="5">
        <v>2</v>
      </c>
      <c r="N444" s="5">
        <v>3</v>
      </c>
      <c r="AA444" s="41" t="s">
        <v>4126</v>
      </c>
      <c r="AB444" s="103" t="s">
        <v>625</v>
      </c>
    </row>
    <row r="445" spans="1:45">
      <c r="A445" s="318" t="s">
        <v>364</v>
      </c>
      <c r="B445" s="2">
        <v>194</v>
      </c>
      <c r="C445" s="100" t="s">
        <v>2664</v>
      </c>
      <c r="D445" s="347" t="s">
        <v>2504</v>
      </c>
      <c r="E445" s="26">
        <v>5</v>
      </c>
      <c r="F445" s="26">
        <v>5</v>
      </c>
      <c r="G445" s="2" t="s">
        <v>2818</v>
      </c>
      <c r="H445" s="344" t="s">
        <v>18</v>
      </c>
      <c r="M445" s="5">
        <v>3</v>
      </c>
      <c r="N445" s="5">
        <v>6</v>
      </c>
      <c r="AA445" s="41" t="s">
        <v>4126</v>
      </c>
      <c r="AB445" s="103" t="s">
        <v>625</v>
      </c>
    </row>
    <row r="446" spans="1:45">
      <c r="A446" s="318" t="s">
        <v>364</v>
      </c>
      <c r="B446" s="2">
        <v>193</v>
      </c>
      <c r="C446" s="100" t="s">
        <v>2664</v>
      </c>
      <c r="D446" s="347" t="s">
        <v>1041</v>
      </c>
      <c r="E446" s="26">
        <v>1</v>
      </c>
      <c r="F446" s="26">
        <v>1</v>
      </c>
      <c r="G446" s="2" t="s">
        <v>2818</v>
      </c>
      <c r="H446" s="344" t="s">
        <v>18</v>
      </c>
      <c r="N446" s="5">
        <v>4</v>
      </c>
      <c r="AA446" s="41" t="s">
        <v>4126</v>
      </c>
      <c r="AB446" s="103" t="s">
        <v>625</v>
      </c>
    </row>
    <row r="447" spans="1:45">
      <c r="A447" s="318" t="s">
        <v>1860</v>
      </c>
      <c r="B447" s="2">
        <v>103</v>
      </c>
      <c r="C447" s="100" t="s">
        <v>2664</v>
      </c>
      <c r="D447" s="347" t="s">
        <v>2510</v>
      </c>
      <c r="E447" s="26">
        <v>16</v>
      </c>
      <c r="F447" s="26">
        <v>16</v>
      </c>
      <c r="G447" s="2" t="s">
        <v>2818</v>
      </c>
      <c r="H447" s="344" t="s">
        <v>18</v>
      </c>
      <c r="M447" s="5">
        <v>7</v>
      </c>
      <c r="R447" s="5">
        <v>9</v>
      </c>
      <c r="AA447" s="41" t="s">
        <v>4126</v>
      </c>
      <c r="AB447" s="103" t="s">
        <v>625</v>
      </c>
    </row>
    <row r="448" spans="1:45">
      <c r="A448" s="340" t="s">
        <v>2665</v>
      </c>
      <c r="B448" s="15"/>
      <c r="C448" s="100" t="s">
        <v>2664</v>
      </c>
      <c r="D448" s="347" t="s">
        <v>4390</v>
      </c>
      <c r="E448" s="26">
        <v>3</v>
      </c>
      <c r="F448" s="26">
        <v>3</v>
      </c>
      <c r="G448" s="2" t="s">
        <v>2818</v>
      </c>
      <c r="H448" s="343" t="s">
        <v>18</v>
      </c>
      <c r="N448" s="5">
        <v>9</v>
      </c>
      <c r="AA448" s="41" t="s">
        <v>4126</v>
      </c>
      <c r="AB448" s="103" t="s">
        <v>625</v>
      </c>
    </row>
    <row r="449" spans="1:45">
      <c r="A449" s="383" t="s">
        <v>468</v>
      </c>
      <c r="B449" s="2">
        <v>103</v>
      </c>
      <c r="C449" s="100" t="s">
        <v>2666</v>
      </c>
      <c r="D449" s="347" t="s">
        <v>416</v>
      </c>
      <c r="E449" s="26">
        <v>17</v>
      </c>
      <c r="F449" s="26">
        <v>17</v>
      </c>
      <c r="G449" s="2" t="s">
        <v>2818</v>
      </c>
      <c r="H449" s="344" t="s">
        <v>18</v>
      </c>
      <c r="M449" s="5">
        <v>7</v>
      </c>
      <c r="U449" s="5">
        <v>5</v>
      </c>
      <c r="W449" s="5">
        <v>3</v>
      </c>
      <c r="X449" s="5">
        <v>2</v>
      </c>
      <c r="AA449" s="102" t="s">
        <v>4165</v>
      </c>
      <c r="AB449" s="26" t="s">
        <v>2455</v>
      </c>
    </row>
    <row r="450" spans="1:45">
      <c r="A450" s="340" t="s">
        <v>2665</v>
      </c>
      <c r="B450" s="15"/>
      <c r="C450" s="100" t="s">
        <v>2666</v>
      </c>
      <c r="D450" s="347" t="s">
        <v>759</v>
      </c>
      <c r="E450" s="26">
        <v>14</v>
      </c>
      <c r="F450" s="26">
        <v>14</v>
      </c>
      <c r="G450" s="2" t="s">
        <v>2818</v>
      </c>
      <c r="H450" s="343" t="s">
        <v>18</v>
      </c>
      <c r="I450" s="5">
        <v>9</v>
      </c>
      <c r="K450" s="5">
        <v>5</v>
      </c>
      <c r="AA450" s="102" t="s">
        <v>4165</v>
      </c>
      <c r="AB450" s="26" t="s">
        <v>2455</v>
      </c>
    </row>
    <row r="451" spans="1:45">
      <c r="A451" s="318" t="s">
        <v>1747</v>
      </c>
      <c r="B451" s="2">
        <v>176</v>
      </c>
      <c r="C451" s="100" t="s">
        <v>2666</v>
      </c>
      <c r="D451" s="347" t="s">
        <v>3251</v>
      </c>
      <c r="E451" s="26">
        <v>10</v>
      </c>
      <c r="F451" s="26">
        <v>10</v>
      </c>
      <c r="G451" s="2" t="s">
        <v>2818</v>
      </c>
      <c r="H451" s="344" t="s">
        <v>18</v>
      </c>
      <c r="I451" s="5">
        <v>4</v>
      </c>
      <c r="J451" s="5">
        <v>5</v>
      </c>
      <c r="AA451" s="41" t="s">
        <v>3403</v>
      </c>
      <c r="AB451" s="26" t="s">
        <v>2455</v>
      </c>
      <c r="AH451" s="5">
        <v>1</v>
      </c>
    </row>
    <row r="452" spans="1:45">
      <c r="A452" s="318" t="s">
        <v>365</v>
      </c>
      <c r="B452" s="2">
        <v>221</v>
      </c>
      <c r="C452" s="100" t="s">
        <v>2666</v>
      </c>
      <c r="D452" s="347" t="s">
        <v>3207</v>
      </c>
      <c r="E452" s="26">
        <v>7</v>
      </c>
      <c r="F452" s="26">
        <v>7</v>
      </c>
      <c r="G452" s="2" t="s">
        <v>2818</v>
      </c>
      <c r="H452" s="344" t="s">
        <v>2706</v>
      </c>
      <c r="I452" s="5">
        <v>7</v>
      </c>
      <c r="AA452" s="41" t="s">
        <v>4321</v>
      </c>
      <c r="AB452" s="26" t="s">
        <v>2455</v>
      </c>
    </row>
    <row r="453" spans="1:45">
      <c r="A453" s="340" t="s">
        <v>2665</v>
      </c>
      <c r="B453" s="15"/>
      <c r="C453" s="100" t="s">
        <v>2666</v>
      </c>
      <c r="D453" s="347" t="s">
        <v>3207</v>
      </c>
      <c r="E453" s="26">
        <v>6</v>
      </c>
      <c r="F453" s="26">
        <v>6</v>
      </c>
      <c r="G453" s="2" t="s">
        <v>2818</v>
      </c>
      <c r="H453" s="343" t="s">
        <v>2706</v>
      </c>
      <c r="I453" s="5">
        <v>6</v>
      </c>
      <c r="AA453" s="41" t="s">
        <v>4321</v>
      </c>
      <c r="AB453" s="26" t="s">
        <v>2455</v>
      </c>
    </row>
    <row r="454" spans="1:45">
      <c r="A454" s="318" t="s">
        <v>364</v>
      </c>
      <c r="B454" s="2">
        <v>212</v>
      </c>
      <c r="C454" s="100" t="s">
        <v>2666</v>
      </c>
      <c r="D454" s="347" t="s">
        <v>2920</v>
      </c>
      <c r="E454" s="26">
        <v>8</v>
      </c>
      <c r="F454" s="26">
        <v>8</v>
      </c>
      <c r="G454" s="2" t="s">
        <v>2821</v>
      </c>
      <c r="H454" s="344" t="s">
        <v>2337</v>
      </c>
      <c r="K454" s="5">
        <v>7</v>
      </c>
      <c r="N454" s="5">
        <v>2</v>
      </c>
      <c r="Q454" s="5">
        <v>1</v>
      </c>
      <c r="AA454" s="41" t="s">
        <v>4154</v>
      </c>
      <c r="AB454" s="26" t="s">
        <v>2455</v>
      </c>
    </row>
    <row r="455" spans="1:45">
      <c r="A455" s="318" t="s">
        <v>1860</v>
      </c>
      <c r="B455" s="2">
        <v>52</v>
      </c>
      <c r="C455" s="97" t="s">
        <v>578</v>
      </c>
      <c r="D455" s="347" t="s">
        <v>898</v>
      </c>
      <c r="E455" s="26">
        <v>7</v>
      </c>
      <c r="F455" s="26">
        <v>7</v>
      </c>
      <c r="G455" s="2" t="s">
        <v>2818</v>
      </c>
      <c r="H455" s="344" t="s">
        <v>1993</v>
      </c>
      <c r="M455" s="5">
        <v>7</v>
      </c>
      <c r="AA455" s="41" t="s">
        <v>4149</v>
      </c>
      <c r="AB455" s="103" t="s">
        <v>625</v>
      </c>
    </row>
    <row r="456" spans="1:45">
      <c r="A456" s="318" t="s">
        <v>1917</v>
      </c>
      <c r="B456" s="2">
        <v>158</v>
      </c>
      <c r="C456" s="100" t="s">
        <v>2666</v>
      </c>
      <c r="D456" s="347" t="s">
        <v>837</v>
      </c>
      <c r="E456" s="420">
        <v>4</v>
      </c>
      <c r="F456" s="26">
        <v>6</v>
      </c>
      <c r="G456" s="2" t="s">
        <v>2818</v>
      </c>
      <c r="H456" s="344" t="s">
        <v>868</v>
      </c>
      <c r="J456" s="5">
        <v>5</v>
      </c>
      <c r="N456" s="5">
        <v>3</v>
      </c>
      <c r="AA456" s="36" t="s">
        <v>3382</v>
      </c>
      <c r="AB456" s="103" t="s">
        <v>625</v>
      </c>
    </row>
    <row r="457" spans="1:45">
      <c r="A457" s="383" t="s">
        <v>468</v>
      </c>
      <c r="B457" s="2">
        <v>123</v>
      </c>
      <c r="C457" s="97" t="s">
        <v>578</v>
      </c>
      <c r="D457" s="347" t="s">
        <v>2557</v>
      </c>
      <c r="E457" s="26">
        <v>10</v>
      </c>
      <c r="F457" s="26">
        <v>10</v>
      </c>
      <c r="G457" s="2" t="s">
        <v>2818</v>
      </c>
      <c r="H457" s="344" t="s">
        <v>417</v>
      </c>
      <c r="M457" s="5">
        <v>7</v>
      </c>
      <c r="U457" s="5">
        <v>3</v>
      </c>
      <c r="AA457" s="102" t="s">
        <v>4155</v>
      </c>
      <c r="AB457" s="103" t="s">
        <v>625</v>
      </c>
    </row>
    <row r="458" spans="1:45">
      <c r="A458" s="318" t="s">
        <v>1297</v>
      </c>
      <c r="B458" s="2">
        <v>202</v>
      </c>
      <c r="C458" s="97" t="s">
        <v>578</v>
      </c>
      <c r="D458" s="347" t="s">
        <v>1384</v>
      </c>
      <c r="E458" s="26">
        <v>5</v>
      </c>
      <c r="F458" s="26">
        <v>5</v>
      </c>
      <c r="G458" s="2" t="s">
        <v>2818</v>
      </c>
      <c r="H458" s="343" t="s">
        <v>18</v>
      </c>
      <c r="J458" s="5">
        <v>4</v>
      </c>
      <c r="N458" s="5">
        <v>3</v>
      </c>
      <c r="AA458" s="41" t="s">
        <v>4148</v>
      </c>
      <c r="AQ458" s="99" t="s">
        <v>1297</v>
      </c>
    </row>
    <row r="459" spans="1:45">
      <c r="A459" s="318" t="s">
        <v>1860</v>
      </c>
      <c r="B459" s="2">
        <v>53</v>
      </c>
      <c r="C459" s="100" t="s">
        <v>2664</v>
      </c>
      <c r="D459" s="347" t="s">
        <v>2639</v>
      </c>
      <c r="E459" s="26">
        <v>14</v>
      </c>
      <c r="F459" s="26">
        <v>14</v>
      </c>
      <c r="G459" s="2" t="s">
        <v>2818</v>
      </c>
      <c r="H459" s="344" t="s">
        <v>1993</v>
      </c>
      <c r="M459" s="5">
        <v>7</v>
      </c>
      <c r="R459" s="5">
        <v>7</v>
      </c>
      <c r="AA459" s="41" t="s">
        <v>4150</v>
      </c>
      <c r="AB459" s="103" t="s">
        <v>625</v>
      </c>
      <c r="AS459" s="2"/>
    </row>
    <row r="460" spans="1:45">
      <c r="A460" s="318" t="s">
        <v>365</v>
      </c>
      <c r="B460" s="2">
        <v>217</v>
      </c>
      <c r="C460" s="100" t="s">
        <v>2666</v>
      </c>
      <c r="D460" s="347" t="s">
        <v>760</v>
      </c>
      <c r="E460" s="26">
        <v>14</v>
      </c>
      <c r="F460" s="26">
        <v>14</v>
      </c>
      <c r="G460" s="2" t="s">
        <v>2818</v>
      </c>
      <c r="H460" s="344" t="s">
        <v>18</v>
      </c>
      <c r="I460" s="5">
        <v>7</v>
      </c>
      <c r="M460" s="5">
        <v>3</v>
      </c>
      <c r="W460" s="5">
        <v>3</v>
      </c>
      <c r="X460" s="5">
        <v>1</v>
      </c>
      <c r="AA460" s="41" t="s">
        <v>4321</v>
      </c>
      <c r="AB460" s="26" t="s">
        <v>2455</v>
      </c>
    </row>
    <row r="461" spans="1:45">
      <c r="A461" s="318" t="s">
        <v>365</v>
      </c>
      <c r="B461" s="2">
        <v>193</v>
      </c>
      <c r="C461" s="100" t="s">
        <v>2666</v>
      </c>
      <c r="D461" s="347" t="s">
        <v>2336</v>
      </c>
      <c r="E461" s="26">
        <v>5</v>
      </c>
      <c r="F461" s="26">
        <v>5</v>
      </c>
      <c r="G461" s="2" t="s">
        <v>2818</v>
      </c>
      <c r="H461" s="344" t="s">
        <v>18</v>
      </c>
      <c r="J461" s="5">
        <v>1</v>
      </c>
      <c r="M461" s="5">
        <v>4</v>
      </c>
      <c r="AA461" s="41" t="s">
        <v>4638</v>
      </c>
      <c r="AB461" s="26" t="s">
        <v>2455</v>
      </c>
    </row>
    <row r="462" spans="1:45">
      <c r="A462" s="318" t="s">
        <v>1917</v>
      </c>
      <c r="B462" s="2">
        <v>123</v>
      </c>
      <c r="C462" s="100" t="s">
        <v>2664</v>
      </c>
      <c r="D462" s="347" t="s">
        <v>1575</v>
      </c>
      <c r="E462" s="420">
        <v>1</v>
      </c>
      <c r="F462" s="26">
        <v>3</v>
      </c>
      <c r="G462" s="2" t="s">
        <v>2818</v>
      </c>
      <c r="H462" s="344" t="s">
        <v>18</v>
      </c>
      <c r="I462" s="5">
        <v>1</v>
      </c>
      <c r="N462" s="5">
        <v>6</v>
      </c>
      <c r="AA462" s="41" t="s">
        <v>4163</v>
      </c>
      <c r="AB462" s="103" t="s">
        <v>625</v>
      </c>
    </row>
    <row r="463" spans="1:45">
      <c r="A463" s="318" t="s">
        <v>1860</v>
      </c>
      <c r="B463" s="2">
        <v>54</v>
      </c>
      <c r="C463" s="100" t="s">
        <v>2664</v>
      </c>
      <c r="D463" s="347" t="s">
        <v>4391</v>
      </c>
      <c r="E463" s="26">
        <v>3</v>
      </c>
      <c r="F463" s="26">
        <v>3</v>
      </c>
      <c r="G463" s="2" t="s">
        <v>2818</v>
      </c>
      <c r="H463" s="344" t="s">
        <v>1993</v>
      </c>
      <c r="M463" s="5">
        <v>1</v>
      </c>
      <c r="N463" s="5">
        <v>6</v>
      </c>
      <c r="AA463" s="41" t="s">
        <v>4149</v>
      </c>
      <c r="AB463" s="103" t="s">
        <v>625</v>
      </c>
    </row>
    <row r="464" spans="1:45">
      <c r="A464" s="340" t="s">
        <v>5363</v>
      </c>
      <c r="B464" s="15"/>
      <c r="C464" s="100" t="s">
        <v>2666</v>
      </c>
      <c r="D464" s="347" t="s">
        <v>2982</v>
      </c>
      <c r="E464" s="26">
        <v>10</v>
      </c>
      <c r="F464" s="26">
        <v>10</v>
      </c>
      <c r="G464" s="2" t="s">
        <v>2818</v>
      </c>
      <c r="H464" s="343" t="s">
        <v>2705</v>
      </c>
      <c r="K464" s="5">
        <v>7</v>
      </c>
      <c r="L464" s="5">
        <v>3</v>
      </c>
      <c r="AA464" s="41" t="s">
        <v>4154</v>
      </c>
      <c r="AB464" s="26" t="s">
        <v>2455</v>
      </c>
      <c r="AR464" s="2"/>
    </row>
    <row r="465" spans="1:45">
      <c r="A465" s="318" t="s">
        <v>1860</v>
      </c>
      <c r="B465" s="2">
        <v>58</v>
      </c>
      <c r="C465" s="100" t="s">
        <v>2664</v>
      </c>
      <c r="D465" s="347" t="s">
        <v>4280</v>
      </c>
      <c r="E465" s="26">
        <v>5</v>
      </c>
      <c r="F465" s="26">
        <v>5</v>
      </c>
      <c r="G465" s="2" t="s">
        <v>2818</v>
      </c>
      <c r="H465" s="344" t="s">
        <v>1993</v>
      </c>
      <c r="I465" s="2"/>
      <c r="J465" s="2">
        <v>3</v>
      </c>
      <c r="K465" s="2"/>
      <c r="L465" s="2"/>
      <c r="M465" s="2">
        <v>2</v>
      </c>
      <c r="N465" s="2"/>
      <c r="O465" s="2"/>
      <c r="P465" s="2"/>
      <c r="Q465" s="2"/>
      <c r="R465" s="2"/>
      <c r="S465" s="2"/>
      <c r="T465" s="2"/>
      <c r="U465" s="2"/>
      <c r="V465" s="2"/>
      <c r="W465" s="2"/>
      <c r="X465" s="2"/>
      <c r="Y465" s="2"/>
      <c r="Z465" s="2"/>
      <c r="AA465" s="41" t="s">
        <v>4149</v>
      </c>
      <c r="AB465" s="103" t="s">
        <v>625</v>
      </c>
      <c r="AC465" s="2"/>
      <c r="AD465" s="2"/>
      <c r="AE465" s="2"/>
      <c r="AF465" s="2"/>
      <c r="AG465" s="2"/>
      <c r="AH465" s="2"/>
      <c r="AI465" s="2"/>
      <c r="AJ465" s="2"/>
      <c r="AK465" s="2"/>
      <c r="AL465" s="2"/>
      <c r="AM465" s="2"/>
      <c r="AN465" s="2"/>
      <c r="AO465" s="2"/>
      <c r="AP465" s="32"/>
      <c r="AQ465" s="26"/>
    </row>
    <row r="466" spans="1:45">
      <c r="A466" s="341" t="s">
        <v>2665</v>
      </c>
      <c r="C466" s="96" t="s">
        <v>2664</v>
      </c>
      <c r="D466" s="347" t="s">
        <v>5367</v>
      </c>
      <c r="E466" s="26">
        <v>5</v>
      </c>
      <c r="F466" s="26">
        <v>5</v>
      </c>
      <c r="G466" s="2" t="s">
        <v>2818</v>
      </c>
      <c r="H466" s="343" t="s">
        <v>18</v>
      </c>
      <c r="M466" s="5">
        <v>1</v>
      </c>
      <c r="N466" s="5">
        <v>6</v>
      </c>
      <c r="T466" s="5">
        <v>2</v>
      </c>
      <c r="AA466" s="41" t="s">
        <v>4150</v>
      </c>
    </row>
    <row r="467" spans="1:45">
      <c r="A467" s="318" t="s">
        <v>1860</v>
      </c>
      <c r="B467" s="2">
        <v>56</v>
      </c>
      <c r="C467" s="100" t="s">
        <v>2664</v>
      </c>
      <c r="D467" s="347" t="s">
        <v>1648</v>
      </c>
      <c r="E467" s="26">
        <v>4</v>
      </c>
      <c r="F467" s="26">
        <v>4</v>
      </c>
      <c r="G467" s="2" t="s">
        <v>2818</v>
      </c>
      <c r="H467" s="344" t="s">
        <v>1993</v>
      </c>
      <c r="M467" s="5">
        <v>4</v>
      </c>
      <c r="AA467" s="41" t="s">
        <v>4149</v>
      </c>
      <c r="AB467" s="103" t="s">
        <v>625</v>
      </c>
      <c r="AR467" s="2"/>
    </row>
    <row r="468" spans="1:45">
      <c r="A468" s="318" t="s">
        <v>1860</v>
      </c>
      <c r="B468" s="2">
        <v>55</v>
      </c>
      <c r="C468" s="100" t="s">
        <v>2664</v>
      </c>
      <c r="D468" s="347" t="s">
        <v>4393</v>
      </c>
      <c r="E468" s="26">
        <v>3</v>
      </c>
      <c r="F468" s="26">
        <v>3</v>
      </c>
      <c r="G468" s="2" t="s">
        <v>2818</v>
      </c>
      <c r="H468" s="344" t="s">
        <v>1993</v>
      </c>
      <c r="L468" s="5">
        <v>2</v>
      </c>
      <c r="N468" s="5">
        <v>3</v>
      </c>
      <c r="AA468" s="41" t="s">
        <v>4149</v>
      </c>
      <c r="AB468" s="103" t="s">
        <v>625</v>
      </c>
    </row>
    <row r="469" spans="1:45">
      <c r="A469" s="318" t="s">
        <v>1860</v>
      </c>
      <c r="B469" s="2">
        <v>55</v>
      </c>
      <c r="C469" s="100" t="s">
        <v>2664</v>
      </c>
      <c r="D469" s="347" t="s">
        <v>4392</v>
      </c>
      <c r="E469" s="26">
        <v>3</v>
      </c>
      <c r="F469" s="26">
        <v>3</v>
      </c>
      <c r="G469" s="2" t="s">
        <v>2818</v>
      </c>
      <c r="H469" s="344" t="s">
        <v>1993</v>
      </c>
      <c r="M469" s="5">
        <v>1</v>
      </c>
      <c r="N469" s="5">
        <v>6</v>
      </c>
      <c r="AA469" s="41" t="s">
        <v>4149</v>
      </c>
      <c r="AB469" s="103" t="s">
        <v>625</v>
      </c>
    </row>
    <row r="470" spans="1:45">
      <c r="A470" s="318" t="s">
        <v>1917</v>
      </c>
      <c r="B470" s="2">
        <v>215</v>
      </c>
      <c r="C470" s="100" t="s">
        <v>2666</v>
      </c>
      <c r="D470" s="347" t="s">
        <v>1077</v>
      </c>
      <c r="E470" s="26">
        <v>6</v>
      </c>
      <c r="F470" s="26">
        <v>6</v>
      </c>
      <c r="G470" s="2" t="s">
        <v>2818</v>
      </c>
      <c r="H470" s="344" t="s">
        <v>39</v>
      </c>
      <c r="J470" s="5">
        <v>1</v>
      </c>
      <c r="M470" s="5">
        <v>5</v>
      </c>
      <c r="AA470" s="41" t="s">
        <v>4320</v>
      </c>
      <c r="AB470" s="26" t="s">
        <v>2455</v>
      </c>
      <c r="AS470" s="2"/>
    </row>
    <row r="471" spans="1:45">
      <c r="A471" s="341" t="s">
        <v>4902</v>
      </c>
      <c r="B471" s="5">
        <v>32</v>
      </c>
      <c r="C471" s="32" t="s">
        <v>578</v>
      </c>
      <c r="D471" s="58" t="s">
        <v>5763</v>
      </c>
      <c r="E471" s="99">
        <v>2</v>
      </c>
      <c r="F471" s="99">
        <v>2</v>
      </c>
      <c r="G471" s="43" t="s">
        <v>2818</v>
      </c>
      <c r="H471" s="57" t="s">
        <v>18</v>
      </c>
      <c r="I471"/>
      <c r="N471" s="5">
        <v>8</v>
      </c>
      <c r="Y471" s="43"/>
      <c r="Z471" s="43"/>
      <c r="AA471" s="593" t="s">
        <v>4149</v>
      </c>
      <c r="AQ471" s="26" t="s">
        <v>8</v>
      </c>
    </row>
    <row r="472" spans="1:45">
      <c r="A472" s="318" t="s">
        <v>364</v>
      </c>
      <c r="B472" s="2">
        <v>214</v>
      </c>
      <c r="C472" s="100" t="s">
        <v>2666</v>
      </c>
      <c r="D472" s="347" t="s">
        <v>3208</v>
      </c>
      <c r="E472" s="26">
        <v>6</v>
      </c>
      <c r="F472" s="26">
        <v>6</v>
      </c>
      <c r="G472" s="2" t="s">
        <v>2818</v>
      </c>
      <c r="H472" s="344" t="s">
        <v>18</v>
      </c>
      <c r="L472" s="5">
        <v>5</v>
      </c>
      <c r="M472" s="5">
        <v>1</v>
      </c>
      <c r="AA472" s="41" t="s">
        <v>4153</v>
      </c>
      <c r="AB472" s="26" t="s">
        <v>2455</v>
      </c>
      <c r="AS472" s="2"/>
    </row>
    <row r="473" spans="1:45">
      <c r="A473" s="318" t="s">
        <v>836</v>
      </c>
      <c r="B473" s="2">
        <v>111</v>
      </c>
      <c r="C473" s="100" t="s">
        <v>2666</v>
      </c>
      <c r="D473" s="347" t="s">
        <v>3134</v>
      </c>
      <c r="E473" s="26">
        <v>10</v>
      </c>
      <c r="F473" s="26">
        <v>10</v>
      </c>
      <c r="G473" s="2" t="s">
        <v>2818</v>
      </c>
      <c r="H473" s="344" t="s">
        <v>18</v>
      </c>
      <c r="K473" s="5">
        <v>7</v>
      </c>
      <c r="AA473" s="41" t="s">
        <v>4127</v>
      </c>
      <c r="AB473" s="26" t="s">
        <v>2455</v>
      </c>
      <c r="AJ473" s="5">
        <v>3</v>
      </c>
    </row>
    <row r="474" spans="1:45">
      <c r="A474" s="318" t="s">
        <v>364</v>
      </c>
      <c r="B474" s="2">
        <v>215</v>
      </c>
      <c r="C474" s="100" t="s">
        <v>2666</v>
      </c>
      <c r="D474" s="347" t="s">
        <v>3199</v>
      </c>
      <c r="E474" s="26">
        <v>4</v>
      </c>
      <c r="F474" s="26">
        <v>4</v>
      </c>
      <c r="G474" s="2" t="s">
        <v>2818</v>
      </c>
      <c r="H474" s="343" t="s">
        <v>42</v>
      </c>
      <c r="K474" s="5">
        <v>4</v>
      </c>
      <c r="AA474" s="41" t="s">
        <v>4161</v>
      </c>
      <c r="AB474" s="26" t="s">
        <v>2455</v>
      </c>
    </row>
    <row r="475" spans="1:45">
      <c r="A475" s="318" t="s">
        <v>1169</v>
      </c>
      <c r="B475" s="2">
        <v>173</v>
      </c>
      <c r="C475" s="96" t="s">
        <v>2664</v>
      </c>
      <c r="D475" s="347" t="s">
        <v>307</v>
      </c>
      <c r="E475" s="26">
        <v>5</v>
      </c>
      <c r="F475" s="26">
        <v>5</v>
      </c>
      <c r="G475" s="2" t="s">
        <v>2818</v>
      </c>
      <c r="H475" s="343" t="s">
        <v>40</v>
      </c>
      <c r="K475" s="5">
        <v>5</v>
      </c>
      <c r="AA475" s="41" t="s">
        <v>186</v>
      </c>
      <c r="AB475" s="26" t="s">
        <v>4926</v>
      </c>
      <c r="AQ475" s="26" t="s">
        <v>1169</v>
      </c>
    </row>
    <row r="476" spans="1:45">
      <c r="A476" s="318" t="s">
        <v>1747</v>
      </c>
      <c r="B476" s="2">
        <v>133</v>
      </c>
      <c r="C476" s="96" t="s">
        <v>2664</v>
      </c>
      <c r="D476" s="347" t="s">
        <v>3252</v>
      </c>
      <c r="E476" s="26">
        <v>2</v>
      </c>
      <c r="F476" s="26">
        <v>2</v>
      </c>
      <c r="G476" s="2" t="s">
        <v>2818</v>
      </c>
      <c r="H476" s="344" t="s">
        <v>40</v>
      </c>
      <c r="M476" s="5">
        <v>1</v>
      </c>
      <c r="N476" s="5">
        <v>3</v>
      </c>
      <c r="AA476" s="41" t="s">
        <v>4118</v>
      </c>
      <c r="AB476" s="103" t="s">
        <v>625</v>
      </c>
    </row>
    <row r="477" spans="1:45">
      <c r="A477" s="318" t="s">
        <v>365</v>
      </c>
      <c r="B477" s="2">
        <v>215</v>
      </c>
      <c r="C477" s="100" t="s">
        <v>2666</v>
      </c>
      <c r="D477" s="347" t="s">
        <v>2921</v>
      </c>
      <c r="E477" s="26">
        <v>8</v>
      </c>
      <c r="F477" s="26">
        <v>8</v>
      </c>
      <c r="G477" s="2" t="s">
        <v>2818</v>
      </c>
      <c r="H477" s="344" t="s">
        <v>18</v>
      </c>
      <c r="J477" s="5">
        <v>8</v>
      </c>
      <c r="AA477" s="41" t="s">
        <v>4127</v>
      </c>
      <c r="AB477" s="26" t="s">
        <v>2455</v>
      </c>
    </row>
    <row r="478" spans="1:45">
      <c r="A478" s="318" t="s">
        <v>1747</v>
      </c>
      <c r="B478" s="2">
        <v>137</v>
      </c>
      <c r="C478" s="100" t="s">
        <v>2666</v>
      </c>
      <c r="D478" s="347" t="s">
        <v>3253</v>
      </c>
      <c r="E478" s="26">
        <v>8</v>
      </c>
      <c r="F478" s="26">
        <v>8</v>
      </c>
      <c r="G478" s="2" t="s">
        <v>2818</v>
      </c>
      <c r="H478" s="344" t="s">
        <v>40</v>
      </c>
      <c r="K478" s="5">
        <v>4</v>
      </c>
      <c r="L478" s="2">
        <v>3</v>
      </c>
      <c r="O478" s="5">
        <v>1</v>
      </c>
      <c r="AA478" s="41" t="s">
        <v>4118</v>
      </c>
      <c r="AB478" s="26" t="s">
        <v>2455</v>
      </c>
    </row>
    <row r="479" spans="1:45">
      <c r="A479" s="318" t="s">
        <v>1747</v>
      </c>
      <c r="B479" s="2">
        <v>180</v>
      </c>
      <c r="C479" s="100" t="s">
        <v>2666</v>
      </c>
      <c r="D479" s="347" t="s">
        <v>3254</v>
      </c>
      <c r="E479" s="26">
        <v>15</v>
      </c>
      <c r="F479" s="26">
        <v>15</v>
      </c>
      <c r="G479" s="2" t="s">
        <v>2818</v>
      </c>
      <c r="H479" s="344" t="s">
        <v>18</v>
      </c>
      <c r="J479" s="5">
        <v>6</v>
      </c>
      <c r="M479" s="5">
        <v>4</v>
      </c>
      <c r="T479" s="5">
        <v>5</v>
      </c>
      <c r="AA479" s="41" t="s">
        <v>3420</v>
      </c>
      <c r="AB479" s="26" t="s">
        <v>2455</v>
      </c>
      <c r="AR479" s="2"/>
    </row>
    <row r="480" spans="1:45">
      <c r="A480" s="318" t="s">
        <v>836</v>
      </c>
      <c r="B480" s="2">
        <v>111</v>
      </c>
      <c r="C480" s="100" t="s">
        <v>2666</v>
      </c>
      <c r="D480" s="347" t="s">
        <v>3135</v>
      </c>
      <c r="E480" s="26">
        <v>11</v>
      </c>
      <c r="F480" s="26">
        <v>11</v>
      </c>
      <c r="G480" s="2" t="s">
        <v>2818</v>
      </c>
      <c r="H480" s="344" t="s">
        <v>18</v>
      </c>
      <c r="K480" s="5">
        <v>1</v>
      </c>
      <c r="L480" s="2">
        <v>3</v>
      </c>
      <c r="M480" s="5">
        <v>3</v>
      </c>
      <c r="P480" s="5">
        <v>4</v>
      </c>
      <c r="AA480" s="41" t="s">
        <v>4153</v>
      </c>
      <c r="AB480" s="26" t="s">
        <v>2455</v>
      </c>
    </row>
    <row r="481" spans="1:44">
      <c r="A481" s="318" t="s">
        <v>1860</v>
      </c>
      <c r="B481" s="2">
        <v>59</v>
      </c>
      <c r="C481" s="100" t="s">
        <v>2664</v>
      </c>
      <c r="D481" s="347" t="s">
        <v>1649</v>
      </c>
      <c r="E481" s="420">
        <v>4</v>
      </c>
      <c r="F481" s="26">
        <v>5</v>
      </c>
      <c r="G481" s="2" t="s">
        <v>2818</v>
      </c>
      <c r="H481" s="344" t="s">
        <v>1993</v>
      </c>
      <c r="L481" s="2">
        <v>3</v>
      </c>
      <c r="N481" s="5">
        <v>6</v>
      </c>
      <c r="AA481" s="41" t="s">
        <v>4149</v>
      </c>
      <c r="AB481" s="103" t="s">
        <v>625</v>
      </c>
    </row>
    <row r="482" spans="1:44">
      <c r="A482" s="318" t="s">
        <v>1917</v>
      </c>
      <c r="B482" s="2">
        <v>131</v>
      </c>
      <c r="C482" s="100" t="s">
        <v>2666</v>
      </c>
      <c r="D482" s="347" t="s">
        <v>1083</v>
      </c>
      <c r="E482" s="26">
        <v>8</v>
      </c>
      <c r="F482" s="26">
        <v>8</v>
      </c>
      <c r="G482" s="2" t="s">
        <v>2818</v>
      </c>
      <c r="H482" s="344" t="s">
        <v>40</v>
      </c>
      <c r="I482" s="5">
        <v>7</v>
      </c>
      <c r="U482" s="5">
        <v>1</v>
      </c>
      <c r="AA482" s="41" t="s">
        <v>4163</v>
      </c>
      <c r="AB482" s="26" t="s">
        <v>2455</v>
      </c>
    </row>
    <row r="483" spans="1:44">
      <c r="A483" s="318" t="s">
        <v>1747</v>
      </c>
      <c r="B483" s="2">
        <v>215</v>
      </c>
      <c r="C483" s="100" t="s">
        <v>2666</v>
      </c>
      <c r="D483" s="347" t="s">
        <v>3255</v>
      </c>
      <c r="E483" s="26">
        <v>2</v>
      </c>
      <c r="F483" s="26">
        <v>2</v>
      </c>
      <c r="G483" s="2" t="s">
        <v>2818</v>
      </c>
      <c r="H483" s="344" t="s">
        <v>2320</v>
      </c>
      <c r="K483" s="5">
        <v>1</v>
      </c>
      <c r="N483" s="5">
        <v>3</v>
      </c>
      <c r="AA483" s="41" t="s">
        <v>4317</v>
      </c>
      <c r="AB483" s="26" t="s">
        <v>2455</v>
      </c>
    </row>
    <row r="484" spans="1:44">
      <c r="A484" s="318" t="s">
        <v>1747</v>
      </c>
      <c r="B484" s="2">
        <v>215</v>
      </c>
      <c r="C484" s="100" t="s">
        <v>2666</v>
      </c>
      <c r="D484" s="347" t="s">
        <v>3256</v>
      </c>
      <c r="E484" s="26">
        <v>12</v>
      </c>
      <c r="F484" s="26">
        <v>12</v>
      </c>
      <c r="G484" s="2" t="s">
        <v>2818</v>
      </c>
      <c r="H484" s="344" t="s">
        <v>2968</v>
      </c>
      <c r="J484" s="5">
        <v>7</v>
      </c>
      <c r="AA484" s="41" t="s">
        <v>4319</v>
      </c>
      <c r="AB484" s="26" t="s">
        <v>2455</v>
      </c>
      <c r="AP484" s="91">
        <v>5</v>
      </c>
    </row>
    <row r="485" spans="1:44">
      <c r="A485" s="318" t="s">
        <v>1758</v>
      </c>
      <c r="B485" s="2">
        <v>101</v>
      </c>
      <c r="C485" s="96" t="s">
        <v>2666</v>
      </c>
      <c r="D485" s="347" t="s">
        <v>2744</v>
      </c>
      <c r="E485" s="26">
        <v>5</v>
      </c>
      <c r="F485" s="26">
        <v>5</v>
      </c>
      <c r="G485" s="2" t="s">
        <v>2818</v>
      </c>
      <c r="H485" s="343" t="s">
        <v>18</v>
      </c>
      <c r="K485" s="5">
        <v>5</v>
      </c>
      <c r="AA485" s="41" t="s">
        <v>4127</v>
      </c>
      <c r="AB485" s="26" t="s">
        <v>2455</v>
      </c>
    </row>
    <row r="486" spans="1:44">
      <c r="A486" s="318" t="s">
        <v>1297</v>
      </c>
      <c r="B486" s="2">
        <v>129</v>
      </c>
      <c r="C486" s="97" t="s">
        <v>578</v>
      </c>
      <c r="D486" s="347" t="s">
        <v>1553</v>
      </c>
      <c r="E486" s="26">
        <v>10</v>
      </c>
      <c r="F486" s="26">
        <v>10</v>
      </c>
      <c r="G486" s="2" t="s">
        <v>2818</v>
      </c>
      <c r="H486" s="343" t="s">
        <v>1554</v>
      </c>
      <c r="J486" s="5">
        <v>5</v>
      </c>
      <c r="M486" s="5">
        <v>2</v>
      </c>
      <c r="T486" s="5">
        <v>3</v>
      </c>
      <c r="AA486" s="41" t="s">
        <v>4154</v>
      </c>
      <c r="AB486" s="26" t="s">
        <v>2455</v>
      </c>
    </row>
    <row r="487" spans="1:44">
      <c r="A487" s="318" t="s">
        <v>1758</v>
      </c>
      <c r="B487" s="2">
        <v>103</v>
      </c>
      <c r="C487" s="96" t="s">
        <v>2666</v>
      </c>
      <c r="D487" s="347" t="s">
        <v>2748</v>
      </c>
      <c r="E487" s="26">
        <v>8</v>
      </c>
      <c r="F487" s="26">
        <v>8</v>
      </c>
      <c r="G487" s="2" t="s">
        <v>2818</v>
      </c>
      <c r="H487" s="343" t="s">
        <v>2710</v>
      </c>
      <c r="L487" s="5">
        <v>7</v>
      </c>
      <c r="O487" s="5">
        <v>1</v>
      </c>
      <c r="AA487" s="41" t="s">
        <v>4127</v>
      </c>
      <c r="AB487" s="26" t="s">
        <v>2455</v>
      </c>
    </row>
    <row r="488" spans="1:44">
      <c r="A488" s="318" t="s">
        <v>1747</v>
      </c>
      <c r="B488" s="2">
        <v>216</v>
      </c>
      <c r="C488" s="100" t="s">
        <v>2666</v>
      </c>
      <c r="D488" s="347" t="s">
        <v>3257</v>
      </c>
      <c r="E488" s="26">
        <v>1</v>
      </c>
      <c r="F488" s="26">
        <v>1</v>
      </c>
      <c r="G488" s="2" t="s">
        <v>2821</v>
      </c>
      <c r="H488" s="344" t="s">
        <v>3885</v>
      </c>
      <c r="N488" s="5">
        <v>3</v>
      </c>
      <c r="AA488" s="41" t="s">
        <v>4161</v>
      </c>
      <c r="AB488" s="26" t="s">
        <v>2455</v>
      </c>
    </row>
    <row r="489" spans="1:44">
      <c r="A489" s="383" t="s">
        <v>468</v>
      </c>
      <c r="B489" s="2">
        <v>124</v>
      </c>
      <c r="C489" s="100" t="s">
        <v>2664</v>
      </c>
      <c r="D489" s="347" t="s">
        <v>418</v>
      </c>
      <c r="E489" s="26">
        <v>12</v>
      </c>
      <c r="F489" s="26">
        <v>12</v>
      </c>
      <c r="G489" s="2" t="s">
        <v>2818</v>
      </c>
      <c r="H489" s="344" t="s">
        <v>1993</v>
      </c>
      <c r="L489" s="5">
        <v>7</v>
      </c>
      <c r="U489" s="5">
        <v>5</v>
      </c>
      <c r="AA489" s="102" t="s">
        <v>4155</v>
      </c>
      <c r="AB489" s="103" t="s">
        <v>625</v>
      </c>
    </row>
    <row r="490" spans="1:44">
      <c r="A490" s="318" t="s">
        <v>365</v>
      </c>
      <c r="B490" s="2">
        <v>186</v>
      </c>
      <c r="C490" s="100" t="s">
        <v>2664</v>
      </c>
      <c r="D490" s="347" t="s">
        <v>776</v>
      </c>
      <c r="E490" s="26">
        <v>11</v>
      </c>
      <c r="F490" s="26">
        <v>11</v>
      </c>
      <c r="G490" s="2" t="s">
        <v>2818</v>
      </c>
      <c r="H490" s="344" t="s">
        <v>2338</v>
      </c>
      <c r="L490" s="5">
        <v>3</v>
      </c>
      <c r="M490" s="5">
        <v>4</v>
      </c>
      <c r="AA490" s="41" t="s">
        <v>4638</v>
      </c>
      <c r="AB490" s="103" t="s">
        <v>625</v>
      </c>
      <c r="AI490" s="5">
        <v>4</v>
      </c>
    </row>
    <row r="491" spans="1:44">
      <c r="A491" s="341" t="s">
        <v>4922</v>
      </c>
      <c r="B491" s="5">
        <v>37</v>
      </c>
      <c r="C491" s="240" t="s">
        <v>2664</v>
      </c>
      <c r="D491" s="36" t="s">
        <v>5741</v>
      </c>
      <c r="E491" s="99">
        <v>8</v>
      </c>
      <c r="F491" s="99">
        <v>8</v>
      </c>
      <c r="G491" s="43" t="s">
        <v>2821</v>
      </c>
      <c r="H491" s="57" t="s">
        <v>2338</v>
      </c>
      <c r="I491"/>
      <c r="M491" s="5">
        <v>7</v>
      </c>
      <c r="R491" s="5">
        <v>1</v>
      </c>
      <c r="Y491" s="43"/>
      <c r="Z491" s="43"/>
      <c r="AA491" s="41" t="s">
        <v>4638</v>
      </c>
      <c r="AQ491" s="26" t="s">
        <v>8</v>
      </c>
    </row>
    <row r="492" spans="1:44">
      <c r="A492" s="318" t="s">
        <v>365</v>
      </c>
      <c r="B492" s="2">
        <v>185</v>
      </c>
      <c r="C492" s="100" t="s">
        <v>2664</v>
      </c>
      <c r="D492" s="347" t="s">
        <v>4294</v>
      </c>
      <c r="E492" s="26">
        <v>6</v>
      </c>
      <c r="F492" s="26">
        <v>6</v>
      </c>
      <c r="G492" s="2" t="s">
        <v>2818</v>
      </c>
      <c r="H492" s="344" t="s">
        <v>2338</v>
      </c>
      <c r="L492" s="5">
        <v>3</v>
      </c>
      <c r="M492" s="5">
        <v>3</v>
      </c>
      <c r="AA492" s="41" t="s">
        <v>4638</v>
      </c>
      <c r="AB492" s="103" t="s">
        <v>625</v>
      </c>
    </row>
    <row r="493" spans="1:44">
      <c r="A493" s="341" t="s">
        <v>4922</v>
      </c>
      <c r="B493" s="5">
        <v>36</v>
      </c>
      <c r="C493" s="240" t="s">
        <v>2664</v>
      </c>
      <c r="D493" s="58" t="s">
        <v>4294</v>
      </c>
      <c r="E493" s="99">
        <v>6</v>
      </c>
      <c r="F493" s="99">
        <v>6</v>
      </c>
      <c r="G493" s="43" t="s">
        <v>2821</v>
      </c>
      <c r="H493" s="57" t="s">
        <v>2338</v>
      </c>
      <c r="I493"/>
      <c r="L493" s="5">
        <v>3</v>
      </c>
      <c r="M493" s="5">
        <v>3</v>
      </c>
      <c r="Y493" s="43"/>
      <c r="Z493" s="43"/>
      <c r="AA493" s="41" t="s">
        <v>4638</v>
      </c>
      <c r="AQ493" s="26" t="s">
        <v>8</v>
      </c>
    </row>
    <row r="494" spans="1:44">
      <c r="A494" s="383" t="s">
        <v>468</v>
      </c>
      <c r="B494" s="2">
        <v>104</v>
      </c>
      <c r="C494" s="100" t="s">
        <v>2666</v>
      </c>
      <c r="D494" s="347" t="s">
        <v>419</v>
      </c>
      <c r="E494" s="26">
        <v>9</v>
      </c>
      <c r="F494" s="26">
        <v>9</v>
      </c>
      <c r="G494" s="2" t="s">
        <v>2818</v>
      </c>
      <c r="H494" s="344" t="s">
        <v>18</v>
      </c>
      <c r="I494" s="5">
        <v>7</v>
      </c>
      <c r="L494" s="5">
        <v>1</v>
      </c>
      <c r="W494" s="5">
        <v>1</v>
      </c>
      <c r="AA494" s="102" t="s">
        <v>4164</v>
      </c>
      <c r="AB494" s="26" t="s">
        <v>2455</v>
      </c>
      <c r="AR494" s="2"/>
    </row>
    <row r="495" spans="1:44">
      <c r="A495" s="318" t="s">
        <v>836</v>
      </c>
      <c r="B495" s="2">
        <v>121</v>
      </c>
      <c r="C495" s="97" t="s">
        <v>578</v>
      </c>
      <c r="D495" s="347" t="s">
        <v>2995</v>
      </c>
      <c r="E495" s="26">
        <v>8</v>
      </c>
      <c r="F495" s="26">
        <v>8</v>
      </c>
      <c r="G495" s="2" t="s">
        <v>2818</v>
      </c>
      <c r="H495" s="344" t="s">
        <v>18</v>
      </c>
      <c r="K495" s="5">
        <v>3</v>
      </c>
      <c r="L495" s="5">
        <v>4</v>
      </c>
      <c r="S495" s="5">
        <v>1</v>
      </c>
      <c r="AA495" s="41" t="s">
        <v>4149</v>
      </c>
      <c r="AB495" s="103" t="s">
        <v>625</v>
      </c>
    </row>
    <row r="496" spans="1:44">
      <c r="A496" s="318" t="s">
        <v>1758</v>
      </c>
      <c r="B496" s="2">
        <v>122</v>
      </c>
      <c r="C496" s="96" t="s">
        <v>2664</v>
      </c>
      <c r="D496" s="347" t="s">
        <v>2910</v>
      </c>
      <c r="E496" s="26">
        <v>3</v>
      </c>
      <c r="F496" s="26">
        <v>3</v>
      </c>
      <c r="G496" s="2" t="s">
        <v>2818</v>
      </c>
      <c r="H496" s="343" t="s">
        <v>18</v>
      </c>
      <c r="N496" s="5">
        <v>9</v>
      </c>
      <c r="AA496" s="41" t="s">
        <v>4638</v>
      </c>
      <c r="AB496" s="103" t="s">
        <v>625</v>
      </c>
      <c r="AR496" s="2"/>
    </row>
    <row r="497" spans="1:44">
      <c r="A497" s="318" t="s">
        <v>1747</v>
      </c>
      <c r="B497" s="2">
        <v>138</v>
      </c>
      <c r="C497" s="100" t="s">
        <v>2666</v>
      </c>
      <c r="D497" s="347" t="s">
        <v>3258</v>
      </c>
      <c r="E497" s="26">
        <v>4</v>
      </c>
      <c r="F497" s="26">
        <v>4</v>
      </c>
      <c r="G497" s="2" t="s">
        <v>2818</v>
      </c>
      <c r="H497" s="344" t="s">
        <v>2707</v>
      </c>
      <c r="N497" s="5">
        <v>12</v>
      </c>
      <c r="AA497" s="41" t="s">
        <v>4118</v>
      </c>
      <c r="AB497" s="26" t="s">
        <v>2455</v>
      </c>
    </row>
    <row r="498" spans="1:44">
      <c r="A498" s="318" t="s">
        <v>1917</v>
      </c>
      <c r="B498" s="2">
        <v>216</v>
      </c>
      <c r="C498" s="100" t="s">
        <v>2666</v>
      </c>
      <c r="D498" s="347" t="s">
        <v>923</v>
      </c>
      <c r="E498" s="26">
        <v>11</v>
      </c>
      <c r="F498" s="26">
        <v>11</v>
      </c>
      <c r="G498" s="2" t="s">
        <v>2818</v>
      </c>
      <c r="H498" s="344" t="s">
        <v>30</v>
      </c>
      <c r="K498" s="5">
        <v>11</v>
      </c>
      <c r="AA498" s="36" t="s">
        <v>4154</v>
      </c>
      <c r="AB498" s="26" t="s">
        <v>2455</v>
      </c>
    </row>
    <row r="499" spans="1:44">
      <c r="A499" s="318" t="s">
        <v>1747</v>
      </c>
      <c r="B499" s="2">
        <v>167</v>
      </c>
      <c r="C499" s="100" t="s">
        <v>2666</v>
      </c>
      <c r="D499" s="347" t="s">
        <v>3259</v>
      </c>
      <c r="E499" s="26">
        <v>15</v>
      </c>
      <c r="F499" s="26">
        <v>15</v>
      </c>
      <c r="G499" s="2" t="s">
        <v>2818</v>
      </c>
      <c r="H499" s="344" t="s">
        <v>18</v>
      </c>
      <c r="J499" s="5">
        <v>7</v>
      </c>
      <c r="K499" s="5">
        <v>3</v>
      </c>
      <c r="L499" s="5">
        <v>4</v>
      </c>
      <c r="S499" s="5">
        <v>1</v>
      </c>
      <c r="AA499" s="41" t="s">
        <v>3420</v>
      </c>
      <c r="AB499" s="26" t="s">
        <v>2455</v>
      </c>
    </row>
    <row r="500" spans="1:44">
      <c r="A500" s="386" t="s">
        <v>2665</v>
      </c>
      <c r="C500" s="100" t="s">
        <v>2666</v>
      </c>
      <c r="D500" s="347" t="s">
        <v>805</v>
      </c>
      <c r="E500" s="26">
        <v>16</v>
      </c>
      <c r="F500" s="26">
        <v>16</v>
      </c>
      <c r="G500" s="2" t="s">
        <v>2818</v>
      </c>
      <c r="H500" s="343" t="s">
        <v>18</v>
      </c>
      <c r="I500" s="5">
        <v>8</v>
      </c>
      <c r="M500" s="5">
        <v>1</v>
      </c>
      <c r="T500" s="5">
        <v>1</v>
      </c>
      <c r="W500" s="5">
        <v>5</v>
      </c>
      <c r="X500" s="5">
        <v>1</v>
      </c>
      <c r="AA500" s="41" t="s">
        <v>4163</v>
      </c>
      <c r="AB500" s="26" t="s">
        <v>2455</v>
      </c>
    </row>
    <row r="501" spans="1:44">
      <c r="A501" s="318" t="s">
        <v>1917</v>
      </c>
      <c r="B501" s="2">
        <v>127</v>
      </c>
      <c r="C501" s="100" t="s">
        <v>2666</v>
      </c>
      <c r="D501" s="347" t="s">
        <v>930</v>
      </c>
      <c r="E501" s="26">
        <v>14</v>
      </c>
      <c r="F501" s="26">
        <v>14</v>
      </c>
      <c r="G501" s="2" t="s">
        <v>2818</v>
      </c>
      <c r="H501" s="344" t="s">
        <v>18</v>
      </c>
      <c r="I501" s="5">
        <v>7</v>
      </c>
      <c r="W501" s="5">
        <v>5</v>
      </c>
      <c r="X501" s="5">
        <v>2</v>
      </c>
      <c r="AA501" s="41" t="s">
        <v>4163</v>
      </c>
      <c r="AB501" s="26" t="s">
        <v>2455</v>
      </c>
      <c r="AR501" s="2"/>
    </row>
    <row r="502" spans="1:44">
      <c r="A502" s="318" t="s">
        <v>363</v>
      </c>
      <c r="B502" s="2">
        <v>262</v>
      </c>
      <c r="C502" s="100" t="s">
        <v>2666</v>
      </c>
      <c r="D502" s="347" t="s">
        <v>761</v>
      </c>
      <c r="E502" s="26">
        <v>14</v>
      </c>
      <c r="F502" s="26">
        <v>14</v>
      </c>
      <c r="G502" s="2" t="s">
        <v>2818</v>
      </c>
      <c r="H502" s="344" t="s">
        <v>18</v>
      </c>
      <c r="I502" s="5">
        <v>7</v>
      </c>
      <c r="W502" s="5">
        <v>5</v>
      </c>
      <c r="X502" s="5">
        <v>2</v>
      </c>
      <c r="AA502" s="41" t="s">
        <v>4163</v>
      </c>
      <c r="AB502" s="26" t="s">
        <v>2455</v>
      </c>
    </row>
    <row r="503" spans="1:44">
      <c r="A503" s="340" t="s">
        <v>2665</v>
      </c>
      <c r="B503" s="15"/>
      <c r="C503" s="100" t="s">
        <v>2666</v>
      </c>
      <c r="D503" s="347" t="s">
        <v>3197</v>
      </c>
      <c r="E503" s="26" t="s">
        <v>2454</v>
      </c>
      <c r="F503" s="26" t="s">
        <v>2454</v>
      </c>
      <c r="G503" s="2" t="s">
        <v>2818</v>
      </c>
      <c r="H503" s="343" t="s">
        <v>2353</v>
      </c>
      <c r="I503" s="5">
        <v>7</v>
      </c>
      <c r="W503" s="5">
        <v>5</v>
      </c>
      <c r="X503" s="5">
        <v>3</v>
      </c>
      <c r="AA503" s="41" t="s">
        <v>4165</v>
      </c>
      <c r="AB503" s="26" t="s">
        <v>2455</v>
      </c>
    </row>
    <row r="504" spans="1:44">
      <c r="A504" s="383" t="s">
        <v>468</v>
      </c>
      <c r="B504" s="2">
        <v>105</v>
      </c>
      <c r="C504" s="100" t="s">
        <v>2666</v>
      </c>
      <c r="D504" s="347" t="s">
        <v>420</v>
      </c>
      <c r="E504" s="26">
        <v>16</v>
      </c>
      <c r="F504" s="26">
        <v>16</v>
      </c>
      <c r="G504" s="2" t="s">
        <v>2818</v>
      </c>
      <c r="H504" s="344" t="s">
        <v>14</v>
      </c>
      <c r="I504" s="5">
        <v>9</v>
      </c>
      <c r="W504" s="5">
        <v>4</v>
      </c>
      <c r="X504" s="5">
        <v>3</v>
      </c>
      <c r="AA504" s="102" t="s">
        <v>4164</v>
      </c>
      <c r="AB504" s="26" t="s">
        <v>2455</v>
      </c>
    </row>
    <row r="505" spans="1:44">
      <c r="A505" s="318" t="s">
        <v>1860</v>
      </c>
      <c r="B505" s="2">
        <v>60</v>
      </c>
      <c r="C505" s="97" t="s">
        <v>578</v>
      </c>
      <c r="D505" s="347" t="s">
        <v>909</v>
      </c>
      <c r="E505" s="26">
        <v>8</v>
      </c>
      <c r="F505" s="26">
        <v>8</v>
      </c>
      <c r="G505" s="2" t="s">
        <v>2818</v>
      </c>
      <c r="H505" s="344" t="s">
        <v>1993</v>
      </c>
      <c r="M505" s="5">
        <v>3</v>
      </c>
      <c r="N505" s="5">
        <v>6</v>
      </c>
      <c r="T505" s="5">
        <v>3</v>
      </c>
      <c r="AA505" s="41" t="s">
        <v>4149</v>
      </c>
      <c r="AB505" s="103" t="s">
        <v>625</v>
      </c>
    </row>
    <row r="506" spans="1:44">
      <c r="A506" s="340" t="s">
        <v>2665</v>
      </c>
      <c r="B506" s="15"/>
      <c r="C506" s="96" t="s">
        <v>2664</v>
      </c>
      <c r="D506" s="347" t="s">
        <v>2990</v>
      </c>
      <c r="E506" s="26">
        <v>1</v>
      </c>
      <c r="F506" s="26">
        <v>1</v>
      </c>
      <c r="G506" s="2" t="s">
        <v>2818</v>
      </c>
      <c r="H506" s="343" t="s">
        <v>18</v>
      </c>
      <c r="N506" s="5">
        <v>3</v>
      </c>
      <c r="AA506" s="41" t="s">
        <v>4092</v>
      </c>
      <c r="AB506" s="103" t="s">
        <v>625</v>
      </c>
    </row>
    <row r="507" spans="1:44">
      <c r="A507" s="318" t="s">
        <v>836</v>
      </c>
      <c r="B507" s="2">
        <v>206</v>
      </c>
      <c r="C507" s="97" t="s">
        <v>578</v>
      </c>
      <c r="D507" s="347" t="s">
        <v>5698</v>
      </c>
      <c r="E507" s="26">
        <v>1</v>
      </c>
      <c r="F507" s="26">
        <v>1</v>
      </c>
      <c r="G507" s="2" t="s">
        <v>2818</v>
      </c>
      <c r="H507" s="344" t="s">
        <v>1507</v>
      </c>
      <c r="N507" s="5">
        <v>3</v>
      </c>
      <c r="AA507" s="41" t="s">
        <v>4148</v>
      </c>
      <c r="AB507" s="26" t="s">
        <v>2455</v>
      </c>
      <c r="AQ507" s="99" t="s">
        <v>836</v>
      </c>
    </row>
    <row r="508" spans="1:44">
      <c r="A508" s="340" t="s">
        <v>5363</v>
      </c>
      <c r="B508" s="15"/>
      <c r="C508" s="96" t="s">
        <v>2666</v>
      </c>
      <c r="D508" s="347" t="s">
        <v>2833</v>
      </c>
      <c r="E508" s="26">
        <v>11</v>
      </c>
      <c r="F508" s="26">
        <v>11</v>
      </c>
      <c r="G508" s="2" t="s">
        <v>2818</v>
      </c>
      <c r="H508" s="343" t="s">
        <v>2706</v>
      </c>
      <c r="J508" s="5">
        <v>3</v>
      </c>
      <c r="K508" s="5">
        <v>4</v>
      </c>
      <c r="O508" s="5">
        <v>4</v>
      </c>
      <c r="AA508" s="41" t="s">
        <v>4154</v>
      </c>
      <c r="AB508" s="26" t="s">
        <v>2455</v>
      </c>
    </row>
    <row r="509" spans="1:44">
      <c r="A509" s="383" t="s">
        <v>468</v>
      </c>
      <c r="B509" s="2">
        <v>106</v>
      </c>
      <c r="C509" s="100" t="s">
        <v>2666</v>
      </c>
      <c r="D509" s="347" t="s">
        <v>421</v>
      </c>
      <c r="E509" s="26">
        <v>15</v>
      </c>
      <c r="F509" s="26">
        <v>15</v>
      </c>
      <c r="G509" s="2" t="s">
        <v>2818</v>
      </c>
      <c r="H509" s="344" t="s">
        <v>422</v>
      </c>
      <c r="I509" s="5">
        <v>12</v>
      </c>
      <c r="X509" s="5">
        <v>3</v>
      </c>
      <c r="AA509" s="102" t="s">
        <v>4164</v>
      </c>
      <c r="AB509" s="26" t="s">
        <v>2455</v>
      </c>
    </row>
    <row r="510" spans="1:44">
      <c r="A510" s="318" t="s">
        <v>1297</v>
      </c>
      <c r="B510" s="2">
        <v>206</v>
      </c>
      <c r="C510" s="97" t="s">
        <v>578</v>
      </c>
      <c r="D510" s="347" t="s">
        <v>1386</v>
      </c>
      <c r="E510" s="26">
        <v>8</v>
      </c>
      <c r="F510" s="26">
        <v>8</v>
      </c>
      <c r="G510" s="2" t="s">
        <v>2818</v>
      </c>
      <c r="H510" s="343" t="s">
        <v>1387</v>
      </c>
      <c r="J510" s="5">
        <v>3</v>
      </c>
      <c r="M510" s="5">
        <v>4</v>
      </c>
      <c r="T510" s="5">
        <v>1</v>
      </c>
      <c r="AA510" s="41" t="s">
        <v>4148</v>
      </c>
      <c r="AQ510" s="99" t="s">
        <v>1297</v>
      </c>
    </row>
    <row r="511" spans="1:44">
      <c r="A511" s="318" t="s">
        <v>1747</v>
      </c>
      <c r="B511" s="2">
        <v>178</v>
      </c>
      <c r="C511" s="100" t="s">
        <v>2666</v>
      </c>
      <c r="D511" s="347" t="s">
        <v>3260</v>
      </c>
      <c r="E511" s="26">
        <v>12</v>
      </c>
      <c r="F511" s="26">
        <v>12</v>
      </c>
      <c r="G511" s="2" t="s">
        <v>2818</v>
      </c>
      <c r="H511" s="344" t="s">
        <v>18</v>
      </c>
      <c r="M511" s="5">
        <v>10</v>
      </c>
      <c r="T511" s="5">
        <v>2</v>
      </c>
      <c r="AA511" s="41" t="s">
        <v>3420</v>
      </c>
      <c r="AB511" s="26" t="s">
        <v>2455</v>
      </c>
    </row>
    <row r="512" spans="1:44">
      <c r="A512" s="383" t="s">
        <v>468</v>
      </c>
      <c r="B512" s="2">
        <v>107</v>
      </c>
      <c r="C512" s="100" t="s">
        <v>2666</v>
      </c>
      <c r="D512" s="347" t="s">
        <v>423</v>
      </c>
      <c r="E512" s="26">
        <v>10</v>
      </c>
      <c r="F512" s="26">
        <v>10</v>
      </c>
      <c r="G512" s="2" t="s">
        <v>2818</v>
      </c>
      <c r="H512" s="344" t="s">
        <v>424</v>
      </c>
      <c r="I512" s="5">
        <v>7</v>
      </c>
      <c r="J512" s="5">
        <v>1</v>
      </c>
      <c r="W512" s="5">
        <v>2</v>
      </c>
      <c r="AA512" s="102" t="s">
        <v>4164</v>
      </c>
      <c r="AB512" s="26" t="s">
        <v>2455</v>
      </c>
    </row>
    <row r="513" spans="1:45">
      <c r="A513" s="318" t="s">
        <v>1860</v>
      </c>
      <c r="B513" s="2">
        <v>62</v>
      </c>
      <c r="C513" s="100" t="s">
        <v>2664</v>
      </c>
      <c r="D513" s="347" t="s">
        <v>1650</v>
      </c>
      <c r="E513" s="26">
        <v>4</v>
      </c>
      <c r="F513" s="26">
        <v>4</v>
      </c>
      <c r="G513" s="2" t="s">
        <v>2818</v>
      </c>
      <c r="H513" s="344" t="s">
        <v>1993</v>
      </c>
      <c r="K513" s="5">
        <v>2</v>
      </c>
      <c r="L513" s="5">
        <v>2</v>
      </c>
      <c r="AA513" s="41" t="s">
        <v>4149</v>
      </c>
      <c r="AB513" s="103" t="s">
        <v>625</v>
      </c>
      <c r="AR513" s="2"/>
    </row>
    <row r="514" spans="1:45" s="421" customFormat="1">
      <c r="A514" s="340" t="s">
        <v>2665</v>
      </c>
      <c r="B514" s="2"/>
      <c r="C514" s="100" t="s">
        <v>2664</v>
      </c>
      <c r="D514" s="347" t="s">
        <v>1650</v>
      </c>
      <c r="E514" s="26">
        <v>7</v>
      </c>
      <c r="F514" s="26">
        <v>7</v>
      </c>
      <c r="G514" s="2" t="s">
        <v>2818</v>
      </c>
      <c r="H514" s="344" t="s">
        <v>40</v>
      </c>
      <c r="I514" s="5"/>
      <c r="J514" s="5"/>
      <c r="K514" s="5">
        <v>7</v>
      </c>
      <c r="L514" s="5"/>
      <c r="M514" s="5"/>
      <c r="N514" s="5"/>
      <c r="O514" s="5"/>
      <c r="P514" s="5"/>
      <c r="Q514" s="5"/>
      <c r="R514" s="5"/>
      <c r="S514" s="5"/>
      <c r="T514" s="5"/>
      <c r="U514" s="5"/>
      <c r="V514" s="5"/>
      <c r="W514" s="5"/>
      <c r="X514" s="5"/>
      <c r="Y514" s="5"/>
      <c r="Z514" s="5"/>
      <c r="AA514" s="41" t="s">
        <v>4149</v>
      </c>
      <c r="AB514" s="103" t="s">
        <v>625</v>
      </c>
      <c r="AC514" s="5"/>
      <c r="AD514" s="5"/>
      <c r="AE514" s="5"/>
      <c r="AF514" s="5"/>
      <c r="AG514" s="5"/>
      <c r="AH514" s="5"/>
      <c r="AI514" s="5"/>
      <c r="AJ514" s="5"/>
      <c r="AK514" s="5"/>
      <c r="AL514" s="5"/>
      <c r="AM514" s="5"/>
      <c r="AN514" s="5"/>
      <c r="AO514" s="5"/>
      <c r="AP514" s="91"/>
      <c r="AQ514" s="99"/>
      <c r="AR514" s="419"/>
      <c r="AS514" s="419"/>
    </row>
    <row r="515" spans="1:45">
      <c r="A515" s="318" t="s">
        <v>365</v>
      </c>
      <c r="B515" s="2">
        <v>190</v>
      </c>
      <c r="C515" s="100" t="s">
        <v>2666</v>
      </c>
      <c r="D515" s="347" t="s">
        <v>1513</v>
      </c>
      <c r="E515" s="26">
        <v>12</v>
      </c>
      <c r="F515" s="26">
        <v>12</v>
      </c>
      <c r="G515" s="2" t="s">
        <v>2818</v>
      </c>
      <c r="H515" s="344" t="s">
        <v>18</v>
      </c>
      <c r="J515" s="5">
        <v>8</v>
      </c>
      <c r="T515" s="5">
        <v>4</v>
      </c>
      <c r="AA515" s="41" t="s">
        <v>4638</v>
      </c>
      <c r="AB515" s="26" t="s">
        <v>2455</v>
      </c>
      <c r="AR515" s="2"/>
    </row>
    <row r="516" spans="1:45">
      <c r="A516" s="318" t="s">
        <v>363</v>
      </c>
      <c r="B516" s="2">
        <v>263</v>
      </c>
      <c r="C516" s="100" t="s">
        <v>2666</v>
      </c>
      <c r="D516" s="347" t="s">
        <v>2339</v>
      </c>
      <c r="E516" s="26">
        <v>10</v>
      </c>
      <c r="F516" s="26">
        <v>10</v>
      </c>
      <c r="G516" s="2" t="s">
        <v>2818</v>
      </c>
      <c r="H516" s="344" t="s">
        <v>18</v>
      </c>
      <c r="J516" s="5">
        <v>10</v>
      </c>
      <c r="AA516" s="36" t="s">
        <v>3382</v>
      </c>
      <c r="AB516" s="26" t="s">
        <v>2455</v>
      </c>
    </row>
    <row r="517" spans="1:45">
      <c r="A517" s="340" t="s">
        <v>2665</v>
      </c>
      <c r="B517" s="15"/>
      <c r="C517" s="100" t="s">
        <v>2666</v>
      </c>
      <c r="D517" s="347" t="s">
        <v>1514</v>
      </c>
      <c r="E517" s="26">
        <v>11</v>
      </c>
      <c r="F517" s="26">
        <v>11</v>
      </c>
      <c r="G517" s="2" t="s">
        <v>2818</v>
      </c>
      <c r="H517" s="343" t="s">
        <v>18</v>
      </c>
      <c r="M517" s="5">
        <v>7</v>
      </c>
      <c r="R517" s="5">
        <v>2</v>
      </c>
      <c r="T517" s="5">
        <v>2</v>
      </c>
      <c r="AA517" s="41" t="s">
        <v>4152</v>
      </c>
      <c r="AB517" s="26" t="s">
        <v>2455</v>
      </c>
    </row>
    <row r="518" spans="1:45">
      <c r="A518" s="341" t="s">
        <v>2665</v>
      </c>
      <c r="C518" s="96" t="s">
        <v>2664</v>
      </c>
      <c r="D518" s="347" t="s">
        <v>5373</v>
      </c>
      <c r="E518" s="26">
        <v>1</v>
      </c>
      <c r="F518" s="26">
        <v>1</v>
      </c>
      <c r="G518" s="2" t="s">
        <v>2818</v>
      </c>
      <c r="H518" s="343" t="s">
        <v>18</v>
      </c>
      <c r="N518" s="5">
        <v>3</v>
      </c>
      <c r="AA518" s="41" t="s">
        <v>4149</v>
      </c>
    </row>
    <row r="519" spans="1:45">
      <c r="A519" s="318" t="s">
        <v>365</v>
      </c>
      <c r="B519" s="2">
        <v>177</v>
      </c>
      <c r="C519" s="100" t="s">
        <v>2664</v>
      </c>
      <c r="D519" s="347" t="s">
        <v>4394</v>
      </c>
      <c r="E519" s="26">
        <v>3</v>
      </c>
      <c r="F519" s="26">
        <v>3</v>
      </c>
      <c r="G519" s="2" t="s">
        <v>2818</v>
      </c>
      <c r="H519" s="344" t="s">
        <v>1529</v>
      </c>
      <c r="N519" s="5">
        <v>10</v>
      </c>
      <c r="AA519" s="41" t="s">
        <v>4638</v>
      </c>
      <c r="AB519" s="103" t="s">
        <v>625</v>
      </c>
    </row>
    <row r="520" spans="1:45">
      <c r="A520" s="318" t="s">
        <v>1860</v>
      </c>
      <c r="B520" s="2">
        <v>63</v>
      </c>
      <c r="C520" s="97" t="s">
        <v>578</v>
      </c>
      <c r="D520" s="347" t="s">
        <v>4281</v>
      </c>
      <c r="E520" s="26">
        <v>5</v>
      </c>
      <c r="F520" s="26">
        <v>5</v>
      </c>
      <c r="G520" s="2" t="s">
        <v>2818</v>
      </c>
      <c r="H520" s="344" t="s">
        <v>1993</v>
      </c>
      <c r="L520" s="5">
        <v>4</v>
      </c>
      <c r="N520" s="5">
        <v>4</v>
      </c>
      <c r="AA520" s="41" t="s">
        <v>4149</v>
      </c>
      <c r="AB520" s="103" t="s">
        <v>625</v>
      </c>
      <c r="AS520" s="2"/>
    </row>
    <row r="521" spans="1:45">
      <c r="A521" s="318" t="s">
        <v>1860</v>
      </c>
      <c r="B521" s="2">
        <v>66</v>
      </c>
      <c r="C521" s="100" t="s">
        <v>2664</v>
      </c>
      <c r="D521" s="347" t="s">
        <v>4295</v>
      </c>
      <c r="E521" s="26">
        <v>6</v>
      </c>
      <c r="F521" s="26">
        <v>6</v>
      </c>
      <c r="G521" s="2" t="s">
        <v>2818</v>
      </c>
      <c r="H521" s="344" t="s">
        <v>1993</v>
      </c>
      <c r="K521" s="5">
        <v>2</v>
      </c>
      <c r="L521" s="5">
        <v>2</v>
      </c>
      <c r="N521" s="5">
        <v>6</v>
      </c>
      <c r="AA521" s="41" t="s">
        <v>4149</v>
      </c>
      <c r="AB521" s="103" t="s">
        <v>625</v>
      </c>
      <c r="AR521" s="2"/>
    </row>
    <row r="522" spans="1:45">
      <c r="A522" s="318" t="s">
        <v>1860</v>
      </c>
      <c r="B522" s="2">
        <v>68</v>
      </c>
      <c r="C522" s="97" t="s">
        <v>578</v>
      </c>
      <c r="D522" s="347" t="s">
        <v>777</v>
      </c>
      <c r="E522" s="26">
        <v>11</v>
      </c>
      <c r="F522" s="26">
        <v>11</v>
      </c>
      <c r="G522" s="2" t="s">
        <v>2818</v>
      </c>
      <c r="H522" s="344" t="s">
        <v>1993</v>
      </c>
      <c r="J522" s="5">
        <v>4</v>
      </c>
      <c r="K522" s="5">
        <v>5</v>
      </c>
      <c r="O522" s="5">
        <v>2</v>
      </c>
      <c r="AA522" s="41" t="s">
        <v>4149</v>
      </c>
      <c r="AB522" s="103" t="s">
        <v>625</v>
      </c>
    </row>
    <row r="523" spans="1:45">
      <c r="A523" s="318" t="s">
        <v>1095</v>
      </c>
      <c r="B523" s="2">
        <v>174</v>
      </c>
      <c r="C523" s="96" t="s">
        <v>2664</v>
      </c>
      <c r="D523" s="347" t="s">
        <v>1708</v>
      </c>
      <c r="E523" s="26">
        <v>4</v>
      </c>
      <c r="F523" s="26">
        <v>4</v>
      </c>
      <c r="G523" s="2" t="s">
        <v>2818</v>
      </c>
      <c r="H523" s="343" t="s">
        <v>18</v>
      </c>
      <c r="J523" s="5">
        <v>4</v>
      </c>
      <c r="AA523" s="41" t="s">
        <v>4148</v>
      </c>
      <c r="AB523" s="26" t="s">
        <v>2455</v>
      </c>
      <c r="AQ523" s="99" t="s">
        <v>1095</v>
      </c>
    </row>
    <row r="524" spans="1:45">
      <c r="A524" s="318" t="s">
        <v>1917</v>
      </c>
      <c r="B524" s="2">
        <v>133</v>
      </c>
      <c r="C524" s="100" t="s">
        <v>2666</v>
      </c>
      <c r="D524" s="347" t="s">
        <v>931</v>
      </c>
      <c r="E524" s="26">
        <v>15</v>
      </c>
      <c r="F524" s="26">
        <v>15</v>
      </c>
      <c r="G524" s="2" t="s">
        <v>2818</v>
      </c>
      <c r="H524" s="344" t="s">
        <v>2704</v>
      </c>
      <c r="I524" s="5">
        <v>7</v>
      </c>
      <c r="W524" s="5">
        <v>5</v>
      </c>
      <c r="X524" s="5">
        <v>3</v>
      </c>
      <c r="AA524" s="41" t="s">
        <v>4163</v>
      </c>
      <c r="AB524" s="26" t="s">
        <v>2455</v>
      </c>
      <c r="AR524" s="2"/>
    </row>
    <row r="525" spans="1:45">
      <c r="A525" s="318" t="s">
        <v>1747</v>
      </c>
      <c r="B525" s="2">
        <v>206</v>
      </c>
      <c r="C525" s="100" t="s">
        <v>2666</v>
      </c>
      <c r="D525" s="347" t="s">
        <v>3261</v>
      </c>
      <c r="E525" s="26">
        <v>13</v>
      </c>
      <c r="F525" s="26">
        <v>13</v>
      </c>
      <c r="G525" s="2" t="s">
        <v>2818</v>
      </c>
      <c r="H525" s="344" t="s">
        <v>2704</v>
      </c>
      <c r="J525" s="5">
        <v>10</v>
      </c>
      <c r="Q525" s="5">
        <v>3</v>
      </c>
      <c r="AA525" s="41" t="s">
        <v>4318</v>
      </c>
      <c r="AB525" s="26" t="s">
        <v>2455</v>
      </c>
    </row>
    <row r="526" spans="1:45">
      <c r="A526" s="318" t="s">
        <v>836</v>
      </c>
      <c r="B526" s="2">
        <v>190</v>
      </c>
      <c r="C526" s="100" t="s">
        <v>2666</v>
      </c>
      <c r="D526" s="347" t="s">
        <v>3110</v>
      </c>
      <c r="E526" s="420">
        <v>9</v>
      </c>
      <c r="F526" s="26">
        <v>8</v>
      </c>
      <c r="G526" s="2" t="s">
        <v>2818</v>
      </c>
      <c r="H526" s="344" t="s">
        <v>2340</v>
      </c>
      <c r="K526" s="5">
        <v>7</v>
      </c>
      <c r="Y526" s="5">
        <v>1</v>
      </c>
      <c r="AA526" s="41" t="s">
        <v>4148</v>
      </c>
      <c r="AB526" s="26" t="s">
        <v>2455</v>
      </c>
      <c r="AQ526" s="99" t="s">
        <v>836</v>
      </c>
    </row>
    <row r="527" spans="1:45">
      <c r="A527" s="318" t="s">
        <v>1860</v>
      </c>
      <c r="B527" s="2">
        <v>69</v>
      </c>
      <c r="C527" s="97" t="s">
        <v>578</v>
      </c>
      <c r="D527" s="347" t="s">
        <v>4991</v>
      </c>
      <c r="E527" s="26">
        <v>2</v>
      </c>
      <c r="F527" s="26">
        <v>2</v>
      </c>
      <c r="G527" s="2" t="s">
        <v>2818</v>
      </c>
      <c r="H527" s="344" t="s">
        <v>1993</v>
      </c>
      <c r="N527" s="5">
        <v>6</v>
      </c>
      <c r="AA527" s="41" t="s">
        <v>4149</v>
      </c>
      <c r="AB527" s="103" t="s">
        <v>625</v>
      </c>
    </row>
    <row r="528" spans="1:45">
      <c r="A528" s="318" t="s">
        <v>1860</v>
      </c>
      <c r="B528" s="2">
        <v>70</v>
      </c>
      <c r="C528" s="97" t="s">
        <v>578</v>
      </c>
      <c r="D528" s="347" t="s">
        <v>778</v>
      </c>
      <c r="E528" s="26">
        <v>11</v>
      </c>
      <c r="F528" s="26">
        <v>11</v>
      </c>
      <c r="G528" s="2" t="s">
        <v>2818</v>
      </c>
      <c r="H528" s="344" t="s">
        <v>1993</v>
      </c>
      <c r="J528" s="5">
        <v>9</v>
      </c>
      <c r="N528" s="5">
        <v>6</v>
      </c>
      <c r="AA528" s="41" t="s">
        <v>4149</v>
      </c>
      <c r="AB528" s="103" t="s">
        <v>625</v>
      </c>
      <c r="AS528" s="2"/>
    </row>
    <row r="529" spans="1:45">
      <c r="A529" s="341" t="s">
        <v>2665</v>
      </c>
      <c r="C529" s="96" t="s">
        <v>2664</v>
      </c>
      <c r="D529" s="347" t="s">
        <v>5374</v>
      </c>
      <c r="E529" s="26">
        <v>5</v>
      </c>
      <c r="F529" s="26">
        <v>5</v>
      </c>
      <c r="G529" s="2" t="s">
        <v>2818</v>
      </c>
      <c r="H529" s="343" t="s">
        <v>2968</v>
      </c>
      <c r="J529" s="5">
        <v>5</v>
      </c>
      <c r="N529" s="5">
        <v>2</v>
      </c>
      <c r="AA529" s="41" t="s">
        <v>4319</v>
      </c>
      <c r="AS529" s="2"/>
    </row>
    <row r="530" spans="1:45">
      <c r="A530" s="318" t="s">
        <v>836</v>
      </c>
      <c r="B530" s="2">
        <v>196</v>
      </c>
      <c r="C530" s="96" t="s">
        <v>2666</v>
      </c>
      <c r="D530" s="347" t="s">
        <v>3111</v>
      </c>
      <c r="E530" s="26">
        <v>6</v>
      </c>
      <c r="F530" s="26">
        <v>6</v>
      </c>
      <c r="G530" s="2" t="s">
        <v>1747</v>
      </c>
      <c r="H530" s="344" t="s">
        <v>2329</v>
      </c>
      <c r="J530" s="5">
        <v>3</v>
      </c>
      <c r="K530" s="5">
        <v>3</v>
      </c>
      <c r="AA530" s="41" t="s">
        <v>4148</v>
      </c>
      <c r="AB530" s="26" t="s">
        <v>2455</v>
      </c>
      <c r="AQ530" s="99" t="s">
        <v>836</v>
      </c>
    </row>
    <row r="531" spans="1:45">
      <c r="A531" s="318" t="s">
        <v>1860</v>
      </c>
      <c r="B531" s="2">
        <v>33</v>
      </c>
      <c r="C531" s="100" t="s">
        <v>2664</v>
      </c>
      <c r="D531" s="347" t="s">
        <v>915</v>
      </c>
      <c r="E531" s="26">
        <v>9</v>
      </c>
      <c r="F531" s="26">
        <v>9</v>
      </c>
      <c r="G531" s="2" t="s">
        <v>2818</v>
      </c>
      <c r="H531" s="344" t="s">
        <v>1993</v>
      </c>
      <c r="L531" s="5">
        <v>7</v>
      </c>
      <c r="U531" s="5">
        <v>2</v>
      </c>
      <c r="AA531" s="41" t="s">
        <v>4155</v>
      </c>
      <c r="AB531" s="103" t="s">
        <v>625</v>
      </c>
    </row>
    <row r="532" spans="1:45">
      <c r="A532" s="318" t="s">
        <v>836</v>
      </c>
      <c r="B532" s="2">
        <v>112</v>
      </c>
      <c r="C532" s="100" t="s">
        <v>2666</v>
      </c>
      <c r="D532" s="347" t="s">
        <v>3136</v>
      </c>
      <c r="E532" s="26">
        <v>16</v>
      </c>
      <c r="F532" s="26">
        <v>16</v>
      </c>
      <c r="G532" s="2" t="s">
        <v>2818</v>
      </c>
      <c r="H532" s="344" t="s">
        <v>2341</v>
      </c>
      <c r="J532" s="5">
        <v>7</v>
      </c>
      <c r="Q532" s="5">
        <v>9</v>
      </c>
      <c r="AA532" s="41" t="s">
        <v>4154</v>
      </c>
      <c r="AB532" s="26" t="s">
        <v>2455</v>
      </c>
    </row>
    <row r="533" spans="1:45">
      <c r="A533" s="341" t="s">
        <v>4921</v>
      </c>
      <c r="B533" s="5">
        <v>38</v>
      </c>
      <c r="C533" s="240" t="s">
        <v>2664</v>
      </c>
      <c r="D533" s="58" t="s">
        <v>5723</v>
      </c>
      <c r="E533" s="99">
        <v>1</v>
      </c>
      <c r="F533" s="99">
        <v>1</v>
      </c>
      <c r="G533" s="43" t="s">
        <v>2818</v>
      </c>
      <c r="H533" s="57" t="s">
        <v>18</v>
      </c>
      <c r="I533"/>
      <c r="J533" s="43"/>
      <c r="N533" s="5">
        <v>3</v>
      </c>
      <c r="Y533" s="43"/>
      <c r="Z533" s="43"/>
      <c r="AA533" s="593" t="s">
        <v>4149</v>
      </c>
      <c r="AQ533" s="26" t="s">
        <v>8</v>
      </c>
      <c r="AS533" s="2"/>
    </row>
    <row r="534" spans="1:45">
      <c r="A534" s="318" t="s">
        <v>1860</v>
      </c>
      <c r="B534" s="2">
        <v>67</v>
      </c>
      <c r="C534" s="100" t="s">
        <v>2664</v>
      </c>
      <c r="D534" s="347" t="s">
        <v>916</v>
      </c>
      <c r="E534" s="26">
        <v>9</v>
      </c>
      <c r="F534" s="26">
        <v>9</v>
      </c>
      <c r="G534" s="2" t="s">
        <v>2818</v>
      </c>
      <c r="H534" s="344" t="s">
        <v>1993</v>
      </c>
      <c r="K534" s="5">
        <v>5</v>
      </c>
      <c r="M534" s="5">
        <v>3</v>
      </c>
      <c r="N534" s="5">
        <v>4</v>
      </c>
      <c r="AA534" s="41" t="s">
        <v>4149</v>
      </c>
      <c r="AB534" s="103" t="s">
        <v>625</v>
      </c>
    </row>
    <row r="535" spans="1:45">
      <c r="A535" s="383" t="s">
        <v>468</v>
      </c>
      <c r="B535" s="2">
        <v>125</v>
      </c>
      <c r="C535" s="100" t="s">
        <v>2664</v>
      </c>
      <c r="D535" s="347" t="s">
        <v>425</v>
      </c>
      <c r="E535" s="26">
        <v>9</v>
      </c>
      <c r="F535" s="26">
        <v>9</v>
      </c>
      <c r="G535" s="2" t="s">
        <v>2818</v>
      </c>
      <c r="H535" s="344" t="s">
        <v>18</v>
      </c>
      <c r="J535" s="5">
        <v>9</v>
      </c>
      <c r="AA535" s="102" t="s">
        <v>4155</v>
      </c>
      <c r="AB535" s="103" t="s">
        <v>625</v>
      </c>
      <c r="AS535" s="2"/>
    </row>
    <row r="536" spans="1:45">
      <c r="A536" s="318" t="s">
        <v>836</v>
      </c>
      <c r="B536" s="2">
        <v>200</v>
      </c>
      <c r="C536" s="100" t="s">
        <v>2666</v>
      </c>
      <c r="D536" s="347" t="s">
        <v>3112</v>
      </c>
      <c r="E536" s="26">
        <v>5</v>
      </c>
      <c r="F536" s="26">
        <v>5</v>
      </c>
      <c r="G536" s="2" t="s">
        <v>2818</v>
      </c>
      <c r="H536" s="344" t="s">
        <v>2705</v>
      </c>
      <c r="L536" s="5">
        <v>5</v>
      </c>
      <c r="AA536" s="41" t="s">
        <v>4148</v>
      </c>
      <c r="AB536" s="26" t="s">
        <v>2455</v>
      </c>
      <c r="AQ536" s="99" t="s">
        <v>836</v>
      </c>
    </row>
    <row r="537" spans="1:45">
      <c r="A537" s="341" t="s">
        <v>2886</v>
      </c>
      <c r="B537" s="5">
        <v>18</v>
      </c>
      <c r="C537" s="240" t="s">
        <v>2664</v>
      </c>
      <c r="D537" s="58" t="s">
        <v>5749</v>
      </c>
      <c r="E537" s="99">
        <v>7</v>
      </c>
      <c r="F537" s="99">
        <v>7</v>
      </c>
      <c r="G537" s="43" t="s">
        <v>2818</v>
      </c>
      <c r="H537" s="57" t="s">
        <v>2708</v>
      </c>
      <c r="I537"/>
      <c r="K537" s="5">
        <v>4</v>
      </c>
      <c r="N537" s="5">
        <v>9</v>
      </c>
      <c r="Y537" s="43"/>
      <c r="Z537" s="43"/>
      <c r="AA537" s="593" t="s">
        <v>4150</v>
      </c>
      <c r="AQ537" s="26" t="s">
        <v>8</v>
      </c>
    </row>
    <row r="538" spans="1:45">
      <c r="A538" s="387" t="s">
        <v>2665</v>
      </c>
      <c r="B538" s="21"/>
      <c r="C538" s="483" t="s">
        <v>2664</v>
      </c>
      <c r="D538" s="347" t="s">
        <v>2977</v>
      </c>
      <c r="E538" s="420">
        <v>2</v>
      </c>
      <c r="F538" s="26">
        <v>1</v>
      </c>
      <c r="G538" s="2" t="s">
        <v>2818</v>
      </c>
      <c r="H538" s="343" t="s">
        <v>2708</v>
      </c>
      <c r="N538" s="5">
        <v>5</v>
      </c>
      <c r="AA538" s="347" t="s">
        <v>4639</v>
      </c>
      <c r="AB538" s="103" t="s">
        <v>625</v>
      </c>
    </row>
    <row r="539" spans="1:45">
      <c r="A539" s="318" t="s">
        <v>1747</v>
      </c>
      <c r="B539" s="2">
        <v>202</v>
      </c>
      <c r="C539" s="100" t="s">
        <v>2666</v>
      </c>
      <c r="D539" s="347" t="s">
        <v>3262</v>
      </c>
      <c r="E539" s="26">
        <v>9</v>
      </c>
      <c r="F539" s="26">
        <v>9</v>
      </c>
      <c r="G539" s="2" t="s">
        <v>1747</v>
      </c>
      <c r="H539" s="344" t="s">
        <v>2329</v>
      </c>
      <c r="J539" s="5">
        <v>3</v>
      </c>
      <c r="K539" s="5">
        <v>3</v>
      </c>
      <c r="L539" s="5">
        <v>3</v>
      </c>
      <c r="AA539" s="41" t="s">
        <v>4317</v>
      </c>
      <c r="AB539" s="26" t="s">
        <v>2455</v>
      </c>
    </row>
    <row r="540" spans="1:45">
      <c r="A540" s="318" t="s">
        <v>1917</v>
      </c>
      <c r="B540" s="2">
        <v>136</v>
      </c>
      <c r="C540" s="100" t="s">
        <v>2666</v>
      </c>
      <c r="D540" s="347" t="s">
        <v>924</v>
      </c>
      <c r="E540" s="26">
        <v>12</v>
      </c>
      <c r="F540" s="26">
        <v>12</v>
      </c>
      <c r="G540" s="2" t="s">
        <v>2818</v>
      </c>
      <c r="H540" s="344" t="s">
        <v>5314</v>
      </c>
      <c r="I540" s="5">
        <v>7</v>
      </c>
      <c r="W540" s="5">
        <v>5</v>
      </c>
      <c r="AA540" s="41" t="s">
        <v>4163</v>
      </c>
      <c r="AB540" s="26" t="s">
        <v>2455</v>
      </c>
    </row>
    <row r="541" spans="1:45">
      <c r="A541" s="318" t="s">
        <v>1747</v>
      </c>
      <c r="B541" s="2">
        <v>201</v>
      </c>
      <c r="C541" s="100" t="s">
        <v>2666</v>
      </c>
      <c r="D541" s="347" t="s">
        <v>3263</v>
      </c>
      <c r="E541" s="26">
        <v>12</v>
      </c>
      <c r="F541" s="26">
        <v>12</v>
      </c>
      <c r="G541" s="2" t="s">
        <v>2818</v>
      </c>
      <c r="H541" s="344" t="s">
        <v>30</v>
      </c>
      <c r="J541" s="5">
        <v>5</v>
      </c>
      <c r="K541" s="5">
        <v>3</v>
      </c>
      <c r="Q541" s="5">
        <v>4</v>
      </c>
      <c r="AA541" s="41" t="s">
        <v>4153</v>
      </c>
      <c r="AB541" s="26" t="s">
        <v>2455</v>
      </c>
      <c r="AR541" s="2"/>
    </row>
    <row r="542" spans="1:45">
      <c r="A542" s="318" t="s">
        <v>1758</v>
      </c>
      <c r="B542" s="2">
        <v>93</v>
      </c>
      <c r="C542" s="96" t="s">
        <v>2664</v>
      </c>
      <c r="D542" s="347" t="s">
        <v>2731</v>
      </c>
      <c r="E542" s="420">
        <v>1</v>
      </c>
      <c r="F542" s="26">
        <v>0</v>
      </c>
      <c r="G542" s="2" t="s">
        <v>2818</v>
      </c>
      <c r="H542" s="343" t="s">
        <v>18</v>
      </c>
      <c r="N542" s="5">
        <v>2</v>
      </c>
      <c r="AA542" s="347" t="s">
        <v>4127</v>
      </c>
      <c r="AB542" s="103" t="s">
        <v>625</v>
      </c>
    </row>
    <row r="543" spans="1:45">
      <c r="A543" s="341" t="s">
        <v>2665</v>
      </c>
      <c r="C543" s="96" t="s">
        <v>2664</v>
      </c>
      <c r="D543" s="347" t="s">
        <v>5375</v>
      </c>
      <c r="E543" s="26">
        <v>8</v>
      </c>
      <c r="F543" s="26">
        <v>8</v>
      </c>
      <c r="G543" s="2" t="s">
        <v>2818</v>
      </c>
      <c r="H543" s="343" t="s">
        <v>18</v>
      </c>
      <c r="L543" s="5">
        <v>7</v>
      </c>
      <c r="AA543" s="41" t="s">
        <v>4127</v>
      </c>
      <c r="AN543" s="5">
        <v>1</v>
      </c>
    </row>
    <row r="544" spans="1:45">
      <c r="A544" s="340" t="s">
        <v>2665</v>
      </c>
      <c r="B544" s="15"/>
      <c r="C544" s="96" t="s">
        <v>2664</v>
      </c>
      <c r="D544" s="347" t="s">
        <v>1651</v>
      </c>
      <c r="E544" s="26">
        <v>4</v>
      </c>
      <c r="F544" s="26">
        <v>4</v>
      </c>
      <c r="G544" s="2" t="s">
        <v>2818</v>
      </c>
      <c r="H544" s="343" t="s">
        <v>18</v>
      </c>
      <c r="M544" s="5">
        <v>2</v>
      </c>
      <c r="N544" s="5">
        <v>6</v>
      </c>
      <c r="AA544" s="41" t="s">
        <v>4127</v>
      </c>
      <c r="AB544" s="103" t="s">
        <v>625</v>
      </c>
    </row>
    <row r="545" spans="1:45">
      <c r="A545" s="318" t="s">
        <v>1758</v>
      </c>
      <c r="B545" s="22">
        <v>93</v>
      </c>
      <c r="C545" s="96" t="s">
        <v>2664</v>
      </c>
      <c r="D545" s="347" t="s">
        <v>2732</v>
      </c>
      <c r="E545" s="26">
        <v>5</v>
      </c>
      <c r="F545" s="26">
        <v>5</v>
      </c>
      <c r="G545" s="2" t="s">
        <v>2818</v>
      </c>
      <c r="H545" s="343" t="s">
        <v>18</v>
      </c>
      <c r="M545" s="5">
        <v>3</v>
      </c>
      <c r="N545" s="5">
        <v>6</v>
      </c>
      <c r="AA545" s="347" t="s">
        <v>4127</v>
      </c>
      <c r="AB545" s="103" t="s">
        <v>625</v>
      </c>
      <c r="AR545" s="2"/>
    </row>
    <row r="546" spans="1:45">
      <c r="A546" s="318" t="s">
        <v>1758</v>
      </c>
      <c r="B546" s="2">
        <v>94</v>
      </c>
      <c r="C546" s="97" t="s">
        <v>578</v>
      </c>
      <c r="D546" s="347" t="s">
        <v>2733</v>
      </c>
      <c r="E546" s="26">
        <v>4</v>
      </c>
      <c r="F546" s="26">
        <v>4</v>
      </c>
      <c r="G546" s="2" t="s">
        <v>2818</v>
      </c>
      <c r="H546" s="343" t="s">
        <v>18</v>
      </c>
      <c r="L546" s="2">
        <v>3</v>
      </c>
      <c r="N546" s="5">
        <v>3</v>
      </c>
      <c r="AA546" s="347" t="s">
        <v>4127</v>
      </c>
      <c r="AB546" s="103" t="s">
        <v>625</v>
      </c>
    </row>
    <row r="547" spans="1:45">
      <c r="A547" s="318" t="s">
        <v>363</v>
      </c>
      <c r="B547" s="2">
        <v>280</v>
      </c>
      <c r="C547" s="100" t="s">
        <v>2664</v>
      </c>
      <c r="D547" s="347" t="s">
        <v>1042</v>
      </c>
      <c r="E547" s="26">
        <v>1</v>
      </c>
      <c r="F547" s="26">
        <v>1</v>
      </c>
      <c r="G547" s="2" t="s">
        <v>2818</v>
      </c>
      <c r="H547" s="344" t="s">
        <v>18</v>
      </c>
      <c r="N547" s="5">
        <v>3</v>
      </c>
      <c r="AA547" s="41" t="s">
        <v>4127</v>
      </c>
      <c r="AB547" s="103" t="s">
        <v>625</v>
      </c>
    </row>
    <row r="548" spans="1:45">
      <c r="A548" s="340" t="s">
        <v>2665</v>
      </c>
      <c r="B548" s="15"/>
      <c r="C548" s="96" t="s">
        <v>2664</v>
      </c>
      <c r="D548" s="347" t="s">
        <v>1043</v>
      </c>
      <c r="E548" s="26">
        <v>1</v>
      </c>
      <c r="F548" s="26">
        <v>1</v>
      </c>
      <c r="G548" s="2" t="s">
        <v>2818</v>
      </c>
      <c r="H548" s="343" t="s">
        <v>18</v>
      </c>
      <c r="N548" s="5">
        <v>3</v>
      </c>
      <c r="AA548" s="41" t="s">
        <v>4127</v>
      </c>
      <c r="AB548" s="103" t="s">
        <v>625</v>
      </c>
    </row>
    <row r="549" spans="1:45">
      <c r="A549" s="340" t="s">
        <v>5363</v>
      </c>
      <c r="B549" s="15"/>
      <c r="C549" s="96" t="s">
        <v>2666</v>
      </c>
      <c r="D549" s="347" t="s">
        <v>2983</v>
      </c>
      <c r="E549" s="26">
        <v>14</v>
      </c>
      <c r="F549" s="26">
        <v>14</v>
      </c>
      <c r="G549" s="2" t="s">
        <v>2818</v>
      </c>
      <c r="H549" s="343" t="s">
        <v>1393</v>
      </c>
      <c r="J549" s="5">
        <v>2</v>
      </c>
      <c r="K549" s="5">
        <v>5</v>
      </c>
      <c r="U549" s="5">
        <v>5</v>
      </c>
      <c r="V549" s="5">
        <v>2</v>
      </c>
      <c r="AA549" s="41" t="s">
        <v>4155</v>
      </c>
      <c r="AB549" s="26" t="s">
        <v>2455</v>
      </c>
    </row>
    <row r="550" spans="1:45">
      <c r="A550" s="318" t="s">
        <v>1860</v>
      </c>
      <c r="B550" s="2">
        <v>152</v>
      </c>
      <c r="C550" s="100" t="s">
        <v>2664</v>
      </c>
      <c r="D550" s="347" t="s">
        <v>1922</v>
      </c>
      <c r="E550" s="26">
        <v>1</v>
      </c>
      <c r="F550" s="26">
        <v>1</v>
      </c>
      <c r="G550" s="2" t="s">
        <v>2818</v>
      </c>
      <c r="H550" s="344" t="s">
        <v>1922</v>
      </c>
      <c r="L550" s="5">
        <v>4</v>
      </c>
      <c r="AA550" s="41" t="s">
        <v>4150</v>
      </c>
    </row>
    <row r="551" spans="1:45">
      <c r="A551" s="318" t="s">
        <v>364</v>
      </c>
      <c r="B551" s="2">
        <v>174</v>
      </c>
      <c r="C551" s="97" t="s">
        <v>578</v>
      </c>
      <c r="D551" s="347" t="s">
        <v>2627</v>
      </c>
      <c r="E551" s="26">
        <v>13</v>
      </c>
      <c r="F551" s="26">
        <v>13</v>
      </c>
      <c r="G551" s="2" t="s">
        <v>2818</v>
      </c>
      <c r="H551" s="344" t="s">
        <v>18</v>
      </c>
      <c r="J551" s="5">
        <v>3</v>
      </c>
      <c r="M551" s="5">
        <v>5</v>
      </c>
      <c r="N551" s="5">
        <v>6</v>
      </c>
      <c r="T551" s="5">
        <v>3</v>
      </c>
      <c r="AA551" s="41" t="s">
        <v>4092</v>
      </c>
      <c r="AB551" s="103" t="s">
        <v>625</v>
      </c>
    </row>
    <row r="552" spans="1:45">
      <c r="A552" s="318" t="s">
        <v>364</v>
      </c>
      <c r="B552" s="2">
        <v>174</v>
      </c>
      <c r="C552" s="97" t="s">
        <v>578</v>
      </c>
      <c r="D552" s="347" t="s">
        <v>4296</v>
      </c>
      <c r="E552" s="26">
        <v>6</v>
      </c>
      <c r="F552" s="26">
        <v>6</v>
      </c>
      <c r="G552" s="2" t="s">
        <v>2818</v>
      </c>
      <c r="H552" s="344" t="s">
        <v>18</v>
      </c>
      <c r="I552" s="2"/>
      <c r="J552" s="2">
        <v>4</v>
      </c>
      <c r="K552" s="2"/>
      <c r="L552" s="2"/>
      <c r="M552" s="2"/>
      <c r="N552" s="5">
        <v>3</v>
      </c>
      <c r="T552" s="5">
        <v>1</v>
      </c>
      <c r="AA552" s="41" t="s">
        <v>4092</v>
      </c>
      <c r="AB552" s="103" t="s">
        <v>625</v>
      </c>
    </row>
    <row r="553" spans="1:45">
      <c r="A553" s="318" t="s">
        <v>364</v>
      </c>
      <c r="B553" s="2">
        <v>175</v>
      </c>
      <c r="C553" s="97" t="s">
        <v>578</v>
      </c>
      <c r="D553" s="347" t="s">
        <v>910</v>
      </c>
      <c r="E553" s="26">
        <v>8</v>
      </c>
      <c r="F553" s="26">
        <v>8</v>
      </c>
      <c r="G553" s="2" t="s">
        <v>2818</v>
      </c>
      <c r="H553" s="344" t="s">
        <v>18</v>
      </c>
      <c r="L553" s="5">
        <v>7</v>
      </c>
      <c r="N553" s="5">
        <v>3</v>
      </c>
      <c r="AA553" s="41" t="s">
        <v>4092</v>
      </c>
      <c r="AB553" s="103" t="s">
        <v>625</v>
      </c>
      <c r="AS553" s="2"/>
    </row>
    <row r="554" spans="1:45">
      <c r="A554" s="318" t="s">
        <v>364</v>
      </c>
      <c r="B554" s="2">
        <v>175</v>
      </c>
      <c r="C554" s="97" t="s">
        <v>578</v>
      </c>
      <c r="D554" s="347" t="s">
        <v>4973</v>
      </c>
      <c r="E554" s="26">
        <v>1</v>
      </c>
      <c r="F554" s="26">
        <v>1</v>
      </c>
      <c r="G554" s="2" t="s">
        <v>2818</v>
      </c>
      <c r="H554" s="344" t="s">
        <v>18</v>
      </c>
      <c r="N554" s="5">
        <v>3</v>
      </c>
      <c r="AA554" s="41" t="s">
        <v>4092</v>
      </c>
      <c r="AB554" s="103" t="s">
        <v>625</v>
      </c>
    </row>
    <row r="555" spans="1:45">
      <c r="A555" s="340" t="s">
        <v>2665</v>
      </c>
      <c r="B555" s="15"/>
      <c r="C555" s="96" t="s">
        <v>2664</v>
      </c>
      <c r="D555" s="347" t="s">
        <v>4282</v>
      </c>
      <c r="E555" s="26">
        <v>5</v>
      </c>
      <c r="F555" s="26">
        <v>5</v>
      </c>
      <c r="G555" s="2" t="s">
        <v>2818</v>
      </c>
      <c r="H555" s="343" t="s">
        <v>18</v>
      </c>
      <c r="M555" s="5">
        <v>3</v>
      </c>
      <c r="N555" s="5">
        <v>4</v>
      </c>
      <c r="T555" s="5">
        <v>1</v>
      </c>
      <c r="AA555" s="41" t="s">
        <v>4092</v>
      </c>
      <c r="AB555" s="103" t="s">
        <v>625</v>
      </c>
      <c r="AR555" s="2"/>
    </row>
    <row r="556" spans="1:45">
      <c r="A556" s="318" t="s">
        <v>364</v>
      </c>
      <c r="B556" s="2">
        <v>172</v>
      </c>
      <c r="C556" s="97" t="s">
        <v>578</v>
      </c>
      <c r="D556" s="347" t="s">
        <v>2508</v>
      </c>
      <c r="E556" s="26">
        <v>15</v>
      </c>
      <c r="F556" s="26">
        <v>15</v>
      </c>
      <c r="G556" s="2" t="s">
        <v>2818</v>
      </c>
      <c r="H556" s="344" t="s">
        <v>18</v>
      </c>
      <c r="J556" s="5">
        <v>7</v>
      </c>
      <c r="N556" s="5">
        <v>4</v>
      </c>
      <c r="T556" s="5">
        <v>7</v>
      </c>
      <c r="AA556" s="41" t="s">
        <v>4092</v>
      </c>
      <c r="AB556" s="103" t="s">
        <v>625</v>
      </c>
    </row>
    <row r="557" spans="1:45">
      <c r="A557" s="318" t="s">
        <v>364</v>
      </c>
      <c r="B557" s="2">
        <v>172</v>
      </c>
      <c r="C557" s="97" t="s">
        <v>578</v>
      </c>
      <c r="D557" s="347" t="s">
        <v>773</v>
      </c>
      <c r="E557" s="26">
        <v>10</v>
      </c>
      <c r="F557" s="26">
        <v>10</v>
      </c>
      <c r="G557" s="2" t="s">
        <v>2818</v>
      </c>
      <c r="H557" s="344" t="s">
        <v>18</v>
      </c>
      <c r="J557" s="5">
        <v>5</v>
      </c>
      <c r="N557" s="5">
        <v>4</v>
      </c>
      <c r="T557" s="5">
        <v>4</v>
      </c>
      <c r="AA557" s="41" t="s">
        <v>4092</v>
      </c>
      <c r="AB557" s="103" t="s">
        <v>625</v>
      </c>
      <c r="AS557" s="2"/>
    </row>
    <row r="558" spans="1:45">
      <c r="A558" s="318" t="s">
        <v>364</v>
      </c>
      <c r="B558" s="2">
        <v>173</v>
      </c>
      <c r="C558" s="97" t="s">
        <v>578</v>
      </c>
      <c r="D558" s="347" t="s">
        <v>4283</v>
      </c>
      <c r="E558" s="26">
        <v>5</v>
      </c>
      <c r="F558" s="26">
        <v>5</v>
      </c>
      <c r="G558" s="2" t="s">
        <v>2818</v>
      </c>
      <c r="H558" s="344" t="s">
        <v>18</v>
      </c>
      <c r="J558" s="5">
        <v>3</v>
      </c>
      <c r="N558" s="5">
        <v>4</v>
      </c>
      <c r="T558" s="5">
        <v>1</v>
      </c>
      <c r="AA558" s="41" t="s">
        <v>4092</v>
      </c>
      <c r="AB558" s="103" t="s">
        <v>625</v>
      </c>
    </row>
    <row r="559" spans="1:45">
      <c r="A559" s="318" t="s">
        <v>1758</v>
      </c>
      <c r="B559" s="2">
        <v>95</v>
      </c>
      <c r="C559" s="97" t="s">
        <v>578</v>
      </c>
      <c r="D559" s="347" t="s">
        <v>2734</v>
      </c>
      <c r="E559" s="26">
        <v>5</v>
      </c>
      <c r="F559" s="26">
        <v>5</v>
      </c>
      <c r="G559" s="2" t="s">
        <v>2818</v>
      </c>
      <c r="H559" s="343" t="s">
        <v>18</v>
      </c>
      <c r="I559" s="2"/>
      <c r="J559" s="2">
        <v>3</v>
      </c>
      <c r="K559" s="5">
        <v>2</v>
      </c>
      <c r="L559" s="2"/>
      <c r="M559" s="2"/>
      <c r="N559" s="2"/>
      <c r="O559" s="2"/>
      <c r="P559" s="2"/>
      <c r="Q559" s="2"/>
      <c r="R559" s="2"/>
      <c r="S559" s="2"/>
      <c r="T559" s="2"/>
      <c r="U559" s="2"/>
      <c r="V559" s="2"/>
      <c r="W559" s="2"/>
      <c r="X559" s="2"/>
      <c r="Y559" s="2"/>
      <c r="Z559" s="2"/>
      <c r="AA559" s="347" t="s">
        <v>4127</v>
      </c>
      <c r="AB559" s="103" t="s">
        <v>625</v>
      </c>
      <c r="AC559" s="2"/>
      <c r="AD559" s="2"/>
      <c r="AE559" s="2"/>
      <c r="AF559" s="2"/>
      <c r="AG559" s="2"/>
      <c r="AH559" s="2"/>
      <c r="AI559" s="2"/>
      <c r="AJ559" s="2"/>
      <c r="AK559" s="2"/>
      <c r="AL559" s="2"/>
      <c r="AM559" s="2"/>
      <c r="AN559" s="2"/>
      <c r="AO559" s="2"/>
      <c r="AP559" s="32"/>
      <c r="AQ559" s="26"/>
    </row>
    <row r="560" spans="1:45">
      <c r="A560" s="318" t="s">
        <v>1917</v>
      </c>
      <c r="B560" s="2">
        <v>158</v>
      </c>
      <c r="C560" s="100" t="s">
        <v>2666</v>
      </c>
      <c r="D560" s="347" t="s">
        <v>1527</v>
      </c>
      <c r="E560" s="26">
        <v>10</v>
      </c>
      <c r="F560" s="26">
        <v>10</v>
      </c>
      <c r="G560" s="2" t="s">
        <v>2818</v>
      </c>
      <c r="H560" s="344" t="s">
        <v>18</v>
      </c>
      <c r="M560" s="5">
        <v>7</v>
      </c>
      <c r="T560" s="5">
        <v>3</v>
      </c>
      <c r="AA560" s="36" t="s">
        <v>3382</v>
      </c>
      <c r="AB560" s="26" t="s">
        <v>2455</v>
      </c>
    </row>
    <row r="561" spans="1:45">
      <c r="A561" s="318" t="s">
        <v>1747</v>
      </c>
      <c r="B561" s="2">
        <v>177</v>
      </c>
      <c r="C561" s="100" t="s">
        <v>2666</v>
      </c>
      <c r="D561" s="347" t="s">
        <v>3264</v>
      </c>
      <c r="E561" s="26">
        <v>20</v>
      </c>
      <c r="F561" s="26">
        <v>20</v>
      </c>
      <c r="G561" s="2" t="s">
        <v>2818</v>
      </c>
      <c r="H561" s="344" t="s">
        <v>18</v>
      </c>
      <c r="I561" s="5">
        <v>3</v>
      </c>
      <c r="J561" s="5">
        <v>6</v>
      </c>
      <c r="T561" s="5">
        <v>6</v>
      </c>
      <c r="AA561" s="41" t="s">
        <v>3403</v>
      </c>
      <c r="AB561" s="26" t="s">
        <v>2455</v>
      </c>
      <c r="AH561" s="5">
        <v>5</v>
      </c>
    </row>
    <row r="562" spans="1:45">
      <c r="A562" s="341" t="s">
        <v>5057</v>
      </c>
      <c r="B562" s="5">
        <v>21</v>
      </c>
      <c r="C562" s="32" t="s">
        <v>578</v>
      </c>
      <c r="D562" s="58" t="s">
        <v>5746</v>
      </c>
      <c r="E562" s="99">
        <v>6</v>
      </c>
      <c r="F562" s="99">
        <v>6</v>
      </c>
      <c r="G562" s="43" t="s">
        <v>2818</v>
      </c>
      <c r="H562" s="57" t="s">
        <v>3732</v>
      </c>
      <c r="I562"/>
      <c r="M562" s="5">
        <v>4</v>
      </c>
      <c r="N562" s="5">
        <v>6</v>
      </c>
      <c r="Y562" s="43"/>
      <c r="Z562" s="43"/>
      <c r="AA562" s="593" t="s">
        <v>4150</v>
      </c>
      <c r="AQ562" s="26" t="s">
        <v>8</v>
      </c>
    </row>
    <row r="563" spans="1:45">
      <c r="A563" s="318" t="s">
        <v>1758</v>
      </c>
      <c r="B563" s="2">
        <v>95</v>
      </c>
      <c r="C563" s="96" t="s">
        <v>2664</v>
      </c>
      <c r="D563" s="347" t="s">
        <v>2735</v>
      </c>
      <c r="E563" s="26">
        <v>8</v>
      </c>
      <c r="F563" s="26">
        <v>8</v>
      </c>
      <c r="G563" s="2" t="s">
        <v>2818</v>
      </c>
      <c r="H563" s="343" t="s">
        <v>18</v>
      </c>
      <c r="K563" s="5">
        <v>3</v>
      </c>
      <c r="M563" s="5">
        <v>4</v>
      </c>
      <c r="O563" s="5">
        <v>1</v>
      </c>
      <c r="AA563" s="347" t="s">
        <v>4127</v>
      </c>
      <c r="AB563" s="103" t="s">
        <v>625</v>
      </c>
    </row>
    <row r="564" spans="1:45">
      <c r="A564" s="318" t="s">
        <v>364</v>
      </c>
      <c r="B564" s="2">
        <v>197</v>
      </c>
      <c r="C564" s="100" t="s">
        <v>2666</v>
      </c>
      <c r="D564" s="347" t="s">
        <v>757</v>
      </c>
      <c r="E564" s="26">
        <v>13</v>
      </c>
      <c r="F564" s="26">
        <v>13</v>
      </c>
      <c r="G564" s="2" t="s">
        <v>2818</v>
      </c>
      <c r="H564" s="344" t="s">
        <v>18</v>
      </c>
      <c r="K564" s="5">
        <v>1</v>
      </c>
      <c r="M564" s="5">
        <v>9</v>
      </c>
      <c r="R564" s="5">
        <v>3</v>
      </c>
      <c r="AA564" s="41" t="s">
        <v>4126</v>
      </c>
      <c r="AB564" s="26" t="s">
        <v>2455</v>
      </c>
    </row>
    <row r="565" spans="1:45">
      <c r="A565" s="318" t="s">
        <v>1747</v>
      </c>
      <c r="B565" s="2">
        <v>139</v>
      </c>
      <c r="C565" s="100" t="s">
        <v>2666</v>
      </c>
      <c r="D565" s="347" t="s">
        <v>953</v>
      </c>
      <c r="E565" s="26">
        <v>8</v>
      </c>
      <c r="F565" s="26">
        <v>8</v>
      </c>
      <c r="G565" s="2" t="s">
        <v>2818</v>
      </c>
      <c r="H565" s="344" t="s">
        <v>2342</v>
      </c>
      <c r="K565" s="5">
        <v>7</v>
      </c>
      <c r="O565" s="5">
        <v>1</v>
      </c>
      <c r="AA565" s="41" t="s">
        <v>4118</v>
      </c>
      <c r="AB565" s="26" t="s">
        <v>2455</v>
      </c>
      <c r="AS565" s="2"/>
    </row>
    <row r="566" spans="1:45">
      <c r="A566" s="318" t="s">
        <v>365</v>
      </c>
      <c r="B566" s="2">
        <v>174</v>
      </c>
      <c r="C566" s="100" t="s">
        <v>2664</v>
      </c>
      <c r="D566" s="347" t="s">
        <v>774</v>
      </c>
      <c r="E566" s="26">
        <v>10</v>
      </c>
      <c r="F566" s="26">
        <v>10</v>
      </c>
      <c r="G566" s="2" t="s">
        <v>2818</v>
      </c>
      <c r="H566" s="344" t="s">
        <v>18</v>
      </c>
      <c r="M566" s="5">
        <v>6</v>
      </c>
      <c r="N566" s="5">
        <v>6</v>
      </c>
      <c r="R566" s="5">
        <v>2</v>
      </c>
      <c r="AA566" s="41" t="s">
        <v>4638</v>
      </c>
      <c r="AB566" s="103" t="s">
        <v>625</v>
      </c>
    </row>
    <row r="567" spans="1:45">
      <c r="A567" s="318" t="s">
        <v>1860</v>
      </c>
      <c r="B567" s="2">
        <v>77</v>
      </c>
      <c r="C567" s="100" t="s">
        <v>2664</v>
      </c>
      <c r="D567" s="347" t="s">
        <v>4297</v>
      </c>
      <c r="E567" s="26">
        <v>6</v>
      </c>
      <c r="F567" s="26">
        <v>6</v>
      </c>
      <c r="G567" s="2" t="s">
        <v>2818</v>
      </c>
      <c r="H567" s="344" t="s">
        <v>18</v>
      </c>
      <c r="J567" s="5">
        <v>3</v>
      </c>
      <c r="M567" s="5">
        <v>3</v>
      </c>
      <c r="AA567" s="41" t="s">
        <v>4152</v>
      </c>
      <c r="AB567" s="103" t="s">
        <v>625</v>
      </c>
    </row>
    <row r="568" spans="1:45">
      <c r="A568" s="318" t="s">
        <v>1747</v>
      </c>
      <c r="B568" s="2">
        <v>181</v>
      </c>
      <c r="C568" s="100" t="s">
        <v>2666</v>
      </c>
      <c r="D568" s="347" t="s">
        <v>3265</v>
      </c>
      <c r="E568" s="26">
        <v>13</v>
      </c>
      <c r="F568" s="26">
        <v>13</v>
      </c>
      <c r="G568" s="2" t="s">
        <v>2818</v>
      </c>
      <c r="H568" s="344" t="s">
        <v>18</v>
      </c>
      <c r="M568" s="5">
        <v>7</v>
      </c>
      <c r="O568" s="5">
        <v>3</v>
      </c>
      <c r="T568" s="5">
        <v>3</v>
      </c>
      <c r="AA568" s="41" t="s">
        <v>3420</v>
      </c>
      <c r="AB568" s="26" t="s">
        <v>2455</v>
      </c>
    </row>
    <row r="569" spans="1:45">
      <c r="A569" s="318" t="s">
        <v>365</v>
      </c>
      <c r="B569" s="2">
        <v>216</v>
      </c>
      <c r="C569" s="100" t="s">
        <v>2666</v>
      </c>
      <c r="D569" s="347" t="s">
        <v>940</v>
      </c>
      <c r="E569" s="26">
        <v>6</v>
      </c>
      <c r="F569" s="26">
        <v>6</v>
      </c>
      <c r="G569" s="2" t="s">
        <v>2818</v>
      </c>
      <c r="H569" s="344" t="s">
        <v>18</v>
      </c>
      <c r="J569" s="5">
        <v>2</v>
      </c>
      <c r="K569" s="5">
        <v>4</v>
      </c>
      <c r="AA569" s="41" t="s">
        <v>4127</v>
      </c>
      <c r="AB569" s="26" t="s">
        <v>2455</v>
      </c>
    </row>
    <row r="570" spans="1:45">
      <c r="A570" s="318" t="s">
        <v>836</v>
      </c>
      <c r="B570" s="2">
        <v>145</v>
      </c>
      <c r="C570" s="100" t="s">
        <v>2664</v>
      </c>
      <c r="D570" s="347" t="s">
        <v>3103</v>
      </c>
      <c r="E570" s="26">
        <v>9</v>
      </c>
      <c r="F570" s="26">
        <v>9</v>
      </c>
      <c r="G570" s="2" t="s">
        <v>2818</v>
      </c>
      <c r="H570" s="344" t="s">
        <v>18</v>
      </c>
      <c r="K570" s="5">
        <v>3</v>
      </c>
      <c r="M570" s="5">
        <v>4</v>
      </c>
      <c r="AA570" s="41" t="s">
        <v>4154</v>
      </c>
      <c r="AB570" s="103" t="s">
        <v>625</v>
      </c>
      <c r="AC570" s="5">
        <v>2</v>
      </c>
    </row>
    <row r="571" spans="1:45">
      <c r="A571" s="318" t="s">
        <v>836</v>
      </c>
      <c r="B571" s="2">
        <v>220</v>
      </c>
      <c r="C571" s="100" t="s">
        <v>2664</v>
      </c>
      <c r="D571" s="347" t="s">
        <v>3119</v>
      </c>
      <c r="E571" s="26">
        <v>5</v>
      </c>
      <c r="F571" s="26">
        <v>5</v>
      </c>
      <c r="G571" s="2" t="s">
        <v>2818</v>
      </c>
      <c r="H571" s="344" t="s">
        <v>18</v>
      </c>
      <c r="K571" s="5">
        <v>2</v>
      </c>
      <c r="M571" s="5">
        <v>3</v>
      </c>
      <c r="AA571" s="41" t="s">
        <v>4154</v>
      </c>
      <c r="AR571" s="2"/>
    </row>
    <row r="572" spans="1:45">
      <c r="A572" s="318" t="s">
        <v>836</v>
      </c>
      <c r="B572" s="2">
        <v>207</v>
      </c>
      <c r="C572" s="100" t="s">
        <v>2664</v>
      </c>
      <c r="D572" s="347" t="s">
        <v>3113</v>
      </c>
      <c r="E572" s="26">
        <v>3</v>
      </c>
      <c r="F572" s="26">
        <v>3</v>
      </c>
      <c r="G572" s="2" t="s">
        <v>2818</v>
      </c>
      <c r="H572" s="344" t="s">
        <v>18</v>
      </c>
      <c r="K572" s="5">
        <v>1</v>
      </c>
      <c r="M572" s="5">
        <v>2</v>
      </c>
      <c r="AA572" s="41" t="s">
        <v>4154</v>
      </c>
    </row>
    <row r="573" spans="1:45">
      <c r="A573" s="318" t="s">
        <v>1860</v>
      </c>
      <c r="B573" s="2">
        <v>72</v>
      </c>
      <c r="C573" s="100" t="s">
        <v>2664</v>
      </c>
      <c r="D573" s="347" t="s">
        <v>911</v>
      </c>
      <c r="E573" s="26">
        <v>8</v>
      </c>
      <c r="F573" s="26">
        <v>8</v>
      </c>
      <c r="G573" s="2" t="s">
        <v>2818</v>
      </c>
      <c r="H573" s="344" t="s">
        <v>1993</v>
      </c>
      <c r="K573" s="5">
        <v>4</v>
      </c>
      <c r="M573" s="5">
        <v>4</v>
      </c>
      <c r="AA573" s="41" t="s">
        <v>4149</v>
      </c>
      <c r="AB573" s="103" t="s">
        <v>625</v>
      </c>
      <c r="AR573" s="2"/>
    </row>
    <row r="574" spans="1:45">
      <c r="A574" s="318" t="s">
        <v>1917</v>
      </c>
      <c r="B574" s="2">
        <v>135</v>
      </c>
      <c r="C574" s="100" t="s">
        <v>2666</v>
      </c>
      <c r="D574" s="347" t="s">
        <v>934</v>
      </c>
      <c r="E574" s="26">
        <v>16</v>
      </c>
      <c r="F574" s="26">
        <v>16</v>
      </c>
      <c r="G574" s="2" t="s">
        <v>2818</v>
      </c>
      <c r="H574" s="344" t="s">
        <v>3005</v>
      </c>
      <c r="I574" s="5">
        <v>8</v>
      </c>
      <c r="W574" s="5">
        <v>5</v>
      </c>
      <c r="X574" s="5">
        <v>3</v>
      </c>
      <c r="AA574" s="41" t="s">
        <v>4163</v>
      </c>
      <c r="AB574" s="26" t="s">
        <v>2455</v>
      </c>
    </row>
    <row r="575" spans="1:45">
      <c r="A575" s="318" t="s">
        <v>1917</v>
      </c>
      <c r="B575" s="2">
        <v>217</v>
      </c>
      <c r="C575" s="100" t="s">
        <v>2666</v>
      </c>
      <c r="D575" s="347" t="s">
        <v>839</v>
      </c>
      <c r="E575" s="26">
        <v>5</v>
      </c>
      <c r="F575" s="26">
        <v>5</v>
      </c>
      <c r="G575" s="2" t="s">
        <v>2818</v>
      </c>
      <c r="H575" s="344" t="s">
        <v>39</v>
      </c>
      <c r="L575" s="5">
        <v>1</v>
      </c>
      <c r="M575" s="5">
        <v>4</v>
      </c>
      <c r="AA575" s="41" t="s">
        <v>4320</v>
      </c>
      <c r="AB575" s="26" t="s">
        <v>2455</v>
      </c>
      <c r="AR575" s="2"/>
    </row>
    <row r="576" spans="1:45">
      <c r="A576" s="318" t="s">
        <v>1297</v>
      </c>
      <c r="B576" s="2">
        <v>222</v>
      </c>
      <c r="C576" s="545" t="s">
        <v>578</v>
      </c>
      <c r="D576" s="347" t="s">
        <v>1396</v>
      </c>
      <c r="E576" s="26">
        <v>13</v>
      </c>
      <c r="F576" s="26">
        <v>13</v>
      </c>
      <c r="G576" s="2" t="s">
        <v>2818</v>
      </c>
      <c r="H576" s="343" t="s">
        <v>3732</v>
      </c>
      <c r="K576" s="5">
        <v>4</v>
      </c>
      <c r="M576" s="5">
        <v>9</v>
      </c>
      <c r="AA576" s="41" t="s">
        <v>4148</v>
      </c>
      <c r="AB576" s="26" t="s">
        <v>2455</v>
      </c>
      <c r="AQ576" s="99" t="s">
        <v>1297</v>
      </c>
    </row>
    <row r="577" spans="1:45">
      <c r="A577" s="318" t="s">
        <v>1297</v>
      </c>
      <c r="B577" s="2">
        <v>222</v>
      </c>
      <c r="C577" s="97" t="s">
        <v>578</v>
      </c>
      <c r="D577" s="347" t="s">
        <v>1397</v>
      </c>
      <c r="E577" s="26">
        <v>8</v>
      </c>
      <c r="F577" s="26">
        <v>8</v>
      </c>
      <c r="G577" s="2" t="s">
        <v>2818</v>
      </c>
      <c r="H577" s="343" t="s">
        <v>18</v>
      </c>
      <c r="J577" s="5">
        <v>5</v>
      </c>
      <c r="N577" s="5">
        <v>9</v>
      </c>
      <c r="AA577" s="41" t="s">
        <v>4148</v>
      </c>
      <c r="AQ577" s="99" t="s">
        <v>1297</v>
      </c>
    </row>
    <row r="578" spans="1:45">
      <c r="A578" s="318" t="s">
        <v>1297</v>
      </c>
      <c r="B578" s="2">
        <v>223</v>
      </c>
      <c r="C578" s="97" t="s">
        <v>578</v>
      </c>
      <c r="D578" s="347" t="s">
        <v>1398</v>
      </c>
      <c r="E578" s="26">
        <v>6</v>
      </c>
      <c r="F578" s="26">
        <v>6</v>
      </c>
      <c r="G578" s="2" t="s">
        <v>1747</v>
      </c>
      <c r="H578" s="343" t="s">
        <v>18</v>
      </c>
      <c r="L578" s="5">
        <v>1</v>
      </c>
      <c r="N578" s="5">
        <v>9</v>
      </c>
      <c r="AA578" s="41" t="s">
        <v>4148</v>
      </c>
      <c r="AQ578" s="99" t="s">
        <v>1297</v>
      </c>
    </row>
    <row r="579" spans="1:45">
      <c r="A579" s="318" t="s">
        <v>364</v>
      </c>
      <c r="B579" s="2">
        <v>157</v>
      </c>
      <c r="C579" s="100" t="s">
        <v>2666</v>
      </c>
      <c r="D579" s="347" t="s">
        <v>1504</v>
      </c>
      <c r="E579" s="26">
        <v>16</v>
      </c>
      <c r="F579" s="26">
        <v>16</v>
      </c>
      <c r="G579" s="2" t="s">
        <v>2818</v>
      </c>
      <c r="H579" s="344" t="s">
        <v>18</v>
      </c>
      <c r="J579" s="5">
        <v>3</v>
      </c>
      <c r="M579" s="5">
        <v>5</v>
      </c>
      <c r="O579" s="5">
        <v>1</v>
      </c>
      <c r="T579" s="5">
        <v>7</v>
      </c>
      <c r="AA579" s="41" t="s">
        <v>4167</v>
      </c>
      <c r="AB579" s="26" t="s">
        <v>2455</v>
      </c>
    </row>
    <row r="580" spans="1:45">
      <c r="A580" s="318" t="s">
        <v>363</v>
      </c>
      <c r="B580" s="2">
        <v>279</v>
      </c>
      <c r="C580" s="100" t="s">
        <v>2664</v>
      </c>
      <c r="D580" s="347" t="s">
        <v>4992</v>
      </c>
      <c r="E580" s="26">
        <v>2</v>
      </c>
      <c r="F580" s="26">
        <v>2</v>
      </c>
      <c r="G580" s="2" t="s">
        <v>2818</v>
      </c>
      <c r="H580" s="344" t="s">
        <v>18</v>
      </c>
      <c r="N580" s="5">
        <v>6</v>
      </c>
      <c r="AA580" s="41" t="s">
        <v>4638</v>
      </c>
      <c r="AB580" s="103" t="s">
        <v>625</v>
      </c>
    </row>
    <row r="581" spans="1:45">
      <c r="A581" s="318" t="s">
        <v>1758</v>
      </c>
      <c r="B581" s="2">
        <v>122</v>
      </c>
      <c r="C581" s="96" t="s">
        <v>2664</v>
      </c>
      <c r="D581" s="347" t="s">
        <v>2911</v>
      </c>
      <c r="E581" s="26">
        <v>2</v>
      </c>
      <c r="F581" s="26">
        <v>2</v>
      </c>
      <c r="G581" s="2" t="s">
        <v>2818</v>
      </c>
      <c r="H581" s="343" t="s">
        <v>18</v>
      </c>
      <c r="N581" s="5">
        <v>6</v>
      </c>
      <c r="AA581" s="41" t="s">
        <v>4638</v>
      </c>
      <c r="AB581" s="103" t="s">
        <v>625</v>
      </c>
    </row>
    <row r="582" spans="1:45">
      <c r="A582" s="318" t="s">
        <v>1860</v>
      </c>
      <c r="B582" s="2">
        <v>74</v>
      </c>
      <c r="C582" s="100" t="s">
        <v>2664</v>
      </c>
      <c r="D582" s="347" t="s">
        <v>899</v>
      </c>
      <c r="E582" s="26">
        <v>7</v>
      </c>
      <c r="F582" s="26">
        <v>7</v>
      </c>
      <c r="G582" s="2" t="s">
        <v>2818</v>
      </c>
      <c r="H582" s="344" t="s">
        <v>1993</v>
      </c>
      <c r="K582" s="5">
        <v>1</v>
      </c>
      <c r="L582" s="5">
        <v>2</v>
      </c>
      <c r="M582" s="5">
        <v>4</v>
      </c>
      <c r="AA582" s="41" t="s">
        <v>4149</v>
      </c>
      <c r="AB582" s="103" t="s">
        <v>625</v>
      </c>
    </row>
    <row r="583" spans="1:45">
      <c r="A583" s="318" t="s">
        <v>836</v>
      </c>
      <c r="B583" s="2">
        <v>122</v>
      </c>
      <c r="C583" s="97" t="s">
        <v>578</v>
      </c>
      <c r="D583" s="347" t="s">
        <v>2997</v>
      </c>
      <c r="E583" s="26">
        <v>1</v>
      </c>
      <c r="F583" s="26">
        <v>1</v>
      </c>
      <c r="G583" s="2" t="s">
        <v>2818</v>
      </c>
      <c r="H583" s="344" t="s">
        <v>18</v>
      </c>
      <c r="N583" s="5">
        <v>4</v>
      </c>
      <c r="AA583" s="41" t="s">
        <v>4149</v>
      </c>
      <c r="AB583" s="103" t="s">
        <v>625</v>
      </c>
    </row>
    <row r="584" spans="1:45">
      <c r="A584" s="318" t="s">
        <v>1860</v>
      </c>
      <c r="B584" s="2">
        <v>76</v>
      </c>
      <c r="C584" s="97" t="s">
        <v>578</v>
      </c>
      <c r="D584" s="347" t="s">
        <v>4993</v>
      </c>
      <c r="E584" s="26">
        <v>2</v>
      </c>
      <c r="F584" s="26">
        <v>2</v>
      </c>
      <c r="G584" s="2" t="s">
        <v>2818</v>
      </c>
      <c r="H584" s="344" t="s">
        <v>1993</v>
      </c>
      <c r="N584" s="5">
        <v>6</v>
      </c>
      <c r="AA584" s="41" t="s">
        <v>4149</v>
      </c>
      <c r="AB584" s="103" t="s">
        <v>625</v>
      </c>
    </row>
    <row r="585" spans="1:45">
      <c r="A585" s="318" t="s">
        <v>1860</v>
      </c>
      <c r="B585" s="2">
        <v>76</v>
      </c>
      <c r="C585" s="97" t="s">
        <v>578</v>
      </c>
      <c r="D585" s="347" t="s">
        <v>4284</v>
      </c>
      <c r="E585" s="26">
        <v>5</v>
      </c>
      <c r="F585" s="26">
        <v>5</v>
      </c>
      <c r="G585" s="2" t="s">
        <v>2818</v>
      </c>
      <c r="H585" s="344" t="s">
        <v>1993</v>
      </c>
      <c r="M585" s="5">
        <v>5</v>
      </c>
      <c r="AA585" s="41" t="s">
        <v>4149</v>
      </c>
      <c r="AB585" s="103" t="s">
        <v>625</v>
      </c>
    </row>
    <row r="586" spans="1:45">
      <c r="A586" s="318" t="s">
        <v>836</v>
      </c>
      <c r="B586" s="2">
        <v>122</v>
      </c>
      <c r="C586" s="97" t="s">
        <v>578</v>
      </c>
      <c r="D586" s="347" t="s">
        <v>4284</v>
      </c>
      <c r="E586" s="26">
        <v>5</v>
      </c>
      <c r="F586" s="26">
        <v>5</v>
      </c>
      <c r="G586" s="2" t="s">
        <v>2818</v>
      </c>
      <c r="H586" s="344" t="s">
        <v>18</v>
      </c>
      <c r="M586" s="5">
        <v>5</v>
      </c>
      <c r="AA586" s="41" t="s">
        <v>4149</v>
      </c>
      <c r="AB586" s="103" t="s">
        <v>625</v>
      </c>
    </row>
    <row r="587" spans="1:45">
      <c r="A587" s="383" t="s">
        <v>468</v>
      </c>
      <c r="B587" s="2">
        <v>126</v>
      </c>
      <c r="C587" s="100" t="s">
        <v>2666</v>
      </c>
      <c r="D587" s="347" t="s">
        <v>426</v>
      </c>
      <c r="E587" s="26">
        <v>14</v>
      </c>
      <c r="F587" s="26">
        <v>14</v>
      </c>
      <c r="G587" s="2" t="s">
        <v>2818</v>
      </c>
      <c r="H587" s="344" t="s">
        <v>18</v>
      </c>
      <c r="I587" s="5">
        <v>2</v>
      </c>
      <c r="M587" s="5">
        <v>6</v>
      </c>
      <c r="U587" s="5">
        <v>6</v>
      </c>
      <c r="AA587" s="102" t="s">
        <v>4155</v>
      </c>
      <c r="AB587" s="26" t="s">
        <v>2455</v>
      </c>
    </row>
    <row r="588" spans="1:45">
      <c r="A588" s="318" t="s">
        <v>1917</v>
      </c>
      <c r="B588" s="2">
        <v>154</v>
      </c>
      <c r="C588" s="100" t="s">
        <v>2664</v>
      </c>
      <c r="D588" s="347" t="s">
        <v>840</v>
      </c>
      <c r="E588" s="26">
        <v>5</v>
      </c>
      <c r="F588" s="26">
        <v>5</v>
      </c>
      <c r="G588" s="2" t="s">
        <v>2818</v>
      </c>
      <c r="H588" s="344" t="s">
        <v>18</v>
      </c>
      <c r="M588" s="5">
        <v>3</v>
      </c>
      <c r="N588" s="5">
        <v>6</v>
      </c>
      <c r="AA588" s="41" t="s">
        <v>3382</v>
      </c>
      <c r="AB588" s="103" t="s">
        <v>625</v>
      </c>
    </row>
    <row r="589" spans="1:45">
      <c r="A589" s="340" t="s">
        <v>2665</v>
      </c>
      <c r="C589" s="96" t="s">
        <v>2664</v>
      </c>
      <c r="D589" s="347" t="s">
        <v>5238</v>
      </c>
      <c r="E589" s="26">
        <v>8</v>
      </c>
      <c r="F589" s="26">
        <v>8</v>
      </c>
      <c r="G589" s="2" t="s">
        <v>2818</v>
      </c>
      <c r="H589" s="343" t="s">
        <v>18</v>
      </c>
      <c r="J589" s="5">
        <v>2</v>
      </c>
      <c r="M589" s="5">
        <v>4</v>
      </c>
      <c r="N589" s="5">
        <v>6</v>
      </c>
      <c r="AA589" s="41" t="s">
        <v>3382</v>
      </c>
    </row>
    <row r="590" spans="1:45">
      <c r="A590" s="318" t="s">
        <v>364</v>
      </c>
      <c r="B590" s="2">
        <v>177</v>
      </c>
      <c r="C590" s="100" t="s">
        <v>2666</v>
      </c>
      <c r="D590" s="347" t="s">
        <v>758</v>
      </c>
      <c r="E590" s="26">
        <v>13</v>
      </c>
      <c r="F590" s="26">
        <v>13</v>
      </c>
      <c r="G590" s="2" t="s">
        <v>2818</v>
      </c>
      <c r="H590" s="344" t="s">
        <v>1393</v>
      </c>
      <c r="J590" s="5">
        <v>3</v>
      </c>
      <c r="K590" s="5">
        <v>5</v>
      </c>
      <c r="N590" s="5">
        <v>3</v>
      </c>
      <c r="AA590" s="41" t="s">
        <v>4092</v>
      </c>
      <c r="AB590" s="26" t="s">
        <v>2455</v>
      </c>
      <c r="AE590" s="5">
        <v>4</v>
      </c>
      <c r="AS590" s="2"/>
    </row>
    <row r="591" spans="1:45">
      <c r="A591" s="383" t="s">
        <v>468</v>
      </c>
      <c r="B591" s="2">
        <v>127</v>
      </c>
      <c r="C591" s="100" t="s">
        <v>2664</v>
      </c>
      <c r="D591" s="347" t="s">
        <v>427</v>
      </c>
      <c r="E591" s="26">
        <v>6</v>
      </c>
      <c r="F591" s="26">
        <v>6</v>
      </c>
      <c r="G591" s="2" t="s">
        <v>2818</v>
      </c>
      <c r="H591" s="344" t="s">
        <v>18</v>
      </c>
      <c r="I591" s="5">
        <v>6</v>
      </c>
      <c r="AA591" s="102" t="s">
        <v>4155</v>
      </c>
      <c r="AB591" s="103" t="s">
        <v>625</v>
      </c>
    </row>
    <row r="592" spans="1:45">
      <c r="A592" s="318" t="s">
        <v>365</v>
      </c>
      <c r="B592" s="2">
        <v>220</v>
      </c>
      <c r="C592" s="100" t="s">
        <v>2666</v>
      </c>
      <c r="D592" s="347" t="s">
        <v>762</v>
      </c>
      <c r="E592" s="26">
        <v>14</v>
      </c>
      <c r="F592" s="26">
        <v>14</v>
      </c>
      <c r="G592" s="2" t="s">
        <v>2818</v>
      </c>
      <c r="H592" s="344" t="s">
        <v>1505</v>
      </c>
      <c r="I592" s="5">
        <v>8</v>
      </c>
      <c r="W592" s="5">
        <v>4</v>
      </c>
      <c r="X592" s="5">
        <v>2</v>
      </c>
      <c r="AA592" s="41" t="s">
        <v>4163</v>
      </c>
      <c r="AB592" s="26" t="s">
        <v>2455</v>
      </c>
    </row>
    <row r="593" spans="1:45">
      <c r="A593" s="318" t="s">
        <v>1747</v>
      </c>
      <c r="B593" s="2">
        <v>196</v>
      </c>
      <c r="C593" s="100" t="s">
        <v>2666</v>
      </c>
      <c r="D593" s="347" t="s">
        <v>745</v>
      </c>
      <c r="E593" s="26">
        <v>10</v>
      </c>
      <c r="F593" s="26">
        <v>10</v>
      </c>
      <c r="G593" s="2" t="s">
        <v>2818</v>
      </c>
      <c r="H593" s="343" t="s">
        <v>42</v>
      </c>
      <c r="I593" s="5">
        <v>7</v>
      </c>
      <c r="W593" s="5">
        <v>3</v>
      </c>
      <c r="AA593" s="41" t="s">
        <v>4171</v>
      </c>
      <c r="AB593" s="26" t="s">
        <v>2455</v>
      </c>
    </row>
    <row r="594" spans="1:45">
      <c r="A594" s="340" t="s">
        <v>2665</v>
      </c>
      <c r="B594" s="15"/>
      <c r="C594" s="100" t="s">
        <v>2666</v>
      </c>
      <c r="D594" s="347" t="s">
        <v>745</v>
      </c>
      <c r="E594" s="26">
        <v>10</v>
      </c>
      <c r="F594" s="26">
        <v>10</v>
      </c>
      <c r="G594" s="2" t="s">
        <v>2818</v>
      </c>
      <c r="H594" s="343" t="s">
        <v>42</v>
      </c>
      <c r="I594" s="5">
        <v>7</v>
      </c>
      <c r="W594" s="5">
        <v>3</v>
      </c>
      <c r="AA594" s="41" t="s">
        <v>4171</v>
      </c>
      <c r="AB594" s="26" t="s">
        <v>2455</v>
      </c>
    </row>
    <row r="595" spans="1:45">
      <c r="A595" s="341" t="s">
        <v>5709</v>
      </c>
      <c r="B595" s="5">
        <v>21</v>
      </c>
      <c r="C595" s="240" t="s">
        <v>2664</v>
      </c>
      <c r="D595" s="36" t="s">
        <v>5767</v>
      </c>
      <c r="E595" s="99">
        <v>17</v>
      </c>
      <c r="F595" s="99">
        <v>17</v>
      </c>
      <c r="G595" s="43" t="s">
        <v>2818</v>
      </c>
      <c r="H595" s="57" t="s">
        <v>18</v>
      </c>
      <c r="I595">
        <v>7</v>
      </c>
      <c r="U595" s="5">
        <v>5</v>
      </c>
      <c r="Y595" s="43"/>
      <c r="Z595" s="43"/>
      <c r="AA595" s="41" t="s">
        <v>4638</v>
      </c>
      <c r="AL595" s="5">
        <v>5</v>
      </c>
      <c r="AQ595" s="26" t="s">
        <v>8</v>
      </c>
      <c r="AS595" s="2"/>
    </row>
    <row r="596" spans="1:45">
      <c r="A596" s="318" t="s">
        <v>364</v>
      </c>
      <c r="B596" s="2">
        <v>152</v>
      </c>
      <c r="C596" s="100" t="s">
        <v>2664</v>
      </c>
      <c r="D596" s="347" t="s">
        <v>2483</v>
      </c>
      <c r="E596" s="26">
        <v>12</v>
      </c>
      <c r="F596" s="26">
        <v>12</v>
      </c>
      <c r="G596" s="2" t="s">
        <v>2818</v>
      </c>
      <c r="H596" s="344" t="s">
        <v>18</v>
      </c>
      <c r="M596" s="5">
        <v>6</v>
      </c>
      <c r="N596" s="5">
        <v>6</v>
      </c>
      <c r="R596" s="5">
        <v>1</v>
      </c>
      <c r="U596" s="5">
        <v>3</v>
      </c>
      <c r="AA596" s="41" t="s">
        <v>4160</v>
      </c>
      <c r="AB596" s="103" t="s">
        <v>625</v>
      </c>
    </row>
    <row r="597" spans="1:45">
      <c r="A597" s="341" t="s">
        <v>4922</v>
      </c>
      <c r="B597" s="5">
        <v>39</v>
      </c>
      <c r="C597" s="240" t="s">
        <v>2664</v>
      </c>
      <c r="D597" s="58" t="s">
        <v>5742</v>
      </c>
      <c r="E597" s="99">
        <v>3</v>
      </c>
      <c r="F597" s="99">
        <v>3</v>
      </c>
      <c r="G597" s="43" t="s">
        <v>2818</v>
      </c>
      <c r="H597" s="57" t="s">
        <v>18</v>
      </c>
      <c r="I597"/>
      <c r="L597" s="5">
        <v>2</v>
      </c>
      <c r="N597" s="5">
        <v>4</v>
      </c>
      <c r="Y597" s="43"/>
      <c r="Z597" s="43"/>
      <c r="AA597" s="41" t="s">
        <v>4638</v>
      </c>
      <c r="AQ597" s="26" t="s">
        <v>8</v>
      </c>
    </row>
    <row r="598" spans="1:45">
      <c r="A598" s="340" t="s">
        <v>2665</v>
      </c>
      <c r="B598" s="15"/>
      <c r="C598" s="96" t="s">
        <v>2666</v>
      </c>
      <c r="D598" s="347" t="s">
        <v>2980</v>
      </c>
      <c r="E598" s="26">
        <v>8</v>
      </c>
      <c r="F598" s="26">
        <v>8</v>
      </c>
      <c r="G598" s="2" t="s">
        <v>2818</v>
      </c>
      <c r="H598" s="343" t="s">
        <v>29</v>
      </c>
      <c r="J598" s="5">
        <v>7</v>
      </c>
      <c r="U598" s="5">
        <v>1</v>
      </c>
      <c r="AA598" s="41" t="s">
        <v>4622</v>
      </c>
      <c r="AB598" s="26" t="s">
        <v>2455</v>
      </c>
    </row>
    <row r="599" spans="1:45">
      <c r="A599" s="318" t="s">
        <v>1860</v>
      </c>
      <c r="B599" s="2">
        <v>78</v>
      </c>
      <c r="C599" s="97" t="s">
        <v>578</v>
      </c>
      <c r="D599" s="347" t="s">
        <v>2628</v>
      </c>
      <c r="E599" s="26">
        <v>13</v>
      </c>
      <c r="F599" s="26">
        <v>13</v>
      </c>
      <c r="G599" s="2" t="s">
        <v>2818</v>
      </c>
      <c r="H599" s="344" t="s">
        <v>1993</v>
      </c>
      <c r="K599" s="5">
        <v>7</v>
      </c>
      <c r="M599" s="5">
        <v>3</v>
      </c>
      <c r="T599" s="5">
        <v>3</v>
      </c>
      <c r="AA599" s="41" t="s">
        <v>4149</v>
      </c>
      <c r="AB599" s="103" t="s">
        <v>625</v>
      </c>
    </row>
    <row r="600" spans="1:45">
      <c r="A600" s="318" t="s">
        <v>1860</v>
      </c>
      <c r="B600" s="2">
        <v>79</v>
      </c>
      <c r="C600" s="97" t="s">
        <v>578</v>
      </c>
      <c r="D600" s="347" t="s">
        <v>900</v>
      </c>
      <c r="E600" s="26">
        <v>7</v>
      </c>
      <c r="F600" s="26">
        <v>7</v>
      </c>
      <c r="G600" s="2" t="s">
        <v>2818</v>
      </c>
      <c r="H600" s="344" t="s">
        <v>1993</v>
      </c>
      <c r="K600" s="5">
        <v>3</v>
      </c>
      <c r="M600" s="5">
        <v>3</v>
      </c>
      <c r="N600" s="5">
        <v>4</v>
      </c>
      <c r="AA600" s="41" t="s">
        <v>4149</v>
      </c>
      <c r="AB600" s="103" t="s">
        <v>625</v>
      </c>
    </row>
    <row r="601" spans="1:45">
      <c r="A601" s="383" t="s">
        <v>468</v>
      </c>
      <c r="B601" s="2">
        <v>108</v>
      </c>
      <c r="C601" s="100" t="s">
        <v>2666</v>
      </c>
      <c r="D601" s="347" t="s">
        <v>428</v>
      </c>
      <c r="E601" s="26">
        <v>7</v>
      </c>
      <c r="F601" s="26">
        <v>7</v>
      </c>
      <c r="G601" s="2" t="s">
        <v>2818</v>
      </c>
      <c r="H601" s="344" t="s">
        <v>809</v>
      </c>
      <c r="I601" s="5">
        <v>7</v>
      </c>
      <c r="AA601" s="102" t="s">
        <v>4164</v>
      </c>
      <c r="AB601" s="26" t="s">
        <v>2455</v>
      </c>
      <c r="AR601" s="2"/>
    </row>
    <row r="602" spans="1:45">
      <c r="A602" s="318" t="s">
        <v>1860</v>
      </c>
      <c r="B602" s="2">
        <v>80</v>
      </c>
      <c r="C602" s="100" t="s">
        <v>2664</v>
      </c>
      <c r="D602" s="347" t="s">
        <v>2629</v>
      </c>
      <c r="E602" s="26">
        <v>13</v>
      </c>
      <c r="F602" s="26">
        <v>13</v>
      </c>
      <c r="G602" s="2" t="s">
        <v>2818</v>
      </c>
      <c r="H602" s="344" t="s">
        <v>1993</v>
      </c>
      <c r="K602" s="5">
        <v>7</v>
      </c>
      <c r="Y602" s="5">
        <v>6</v>
      </c>
      <c r="AA602" s="41" t="s">
        <v>4157</v>
      </c>
      <c r="AB602" s="103" t="s">
        <v>625</v>
      </c>
      <c r="AS602" s="2"/>
    </row>
    <row r="603" spans="1:45">
      <c r="A603" s="341" t="s">
        <v>2665</v>
      </c>
      <c r="C603" s="96" t="s">
        <v>2664</v>
      </c>
      <c r="D603" s="347" t="s">
        <v>2629</v>
      </c>
      <c r="E603" s="26">
        <v>10</v>
      </c>
      <c r="F603" s="26">
        <v>10</v>
      </c>
      <c r="G603" s="2" t="s">
        <v>2818</v>
      </c>
      <c r="H603" s="343" t="s">
        <v>18</v>
      </c>
      <c r="J603" s="5">
        <v>5</v>
      </c>
      <c r="M603" s="5">
        <v>2</v>
      </c>
      <c r="Y603" s="5">
        <v>3</v>
      </c>
      <c r="AA603" s="41" t="s">
        <v>4157</v>
      </c>
    </row>
    <row r="604" spans="1:45">
      <c r="A604" s="318" t="s">
        <v>364</v>
      </c>
      <c r="B604" s="2">
        <v>150</v>
      </c>
      <c r="C604" s="100" t="s">
        <v>2664</v>
      </c>
      <c r="D604" s="347" t="s">
        <v>4299</v>
      </c>
      <c r="E604" s="26">
        <v>6</v>
      </c>
      <c r="F604" s="26">
        <v>6</v>
      </c>
      <c r="G604" s="2" t="s">
        <v>2818</v>
      </c>
      <c r="H604" s="344" t="s">
        <v>18</v>
      </c>
      <c r="I604" s="5">
        <v>4</v>
      </c>
      <c r="K604" s="5">
        <v>2</v>
      </c>
      <c r="AA604" s="41" t="s">
        <v>4160</v>
      </c>
      <c r="AB604" s="103" t="s">
        <v>625</v>
      </c>
    </row>
    <row r="605" spans="1:45">
      <c r="A605" s="318" t="s">
        <v>364</v>
      </c>
      <c r="B605" s="2">
        <v>148</v>
      </c>
      <c r="C605" s="100" t="s">
        <v>2664</v>
      </c>
      <c r="D605" s="347" t="s">
        <v>4994</v>
      </c>
      <c r="E605" s="26">
        <v>2</v>
      </c>
      <c r="F605" s="26">
        <v>2</v>
      </c>
      <c r="G605" s="2" t="s">
        <v>2818</v>
      </c>
      <c r="H605" s="344" t="s">
        <v>18</v>
      </c>
      <c r="N605" s="5">
        <v>8</v>
      </c>
      <c r="AA605" s="41" t="s">
        <v>4160</v>
      </c>
      <c r="AB605" s="103" t="s">
        <v>625</v>
      </c>
    </row>
    <row r="606" spans="1:45">
      <c r="A606" s="318" t="s">
        <v>1169</v>
      </c>
      <c r="B606" s="2">
        <v>215</v>
      </c>
      <c r="C606" s="545" t="s">
        <v>578</v>
      </c>
      <c r="D606" s="347" t="s">
        <v>1236</v>
      </c>
      <c r="E606" s="26">
        <v>2</v>
      </c>
      <c r="F606" s="26">
        <v>2</v>
      </c>
      <c r="G606" s="2" t="s">
        <v>2818</v>
      </c>
      <c r="H606" s="343" t="s">
        <v>1232</v>
      </c>
      <c r="L606" s="5">
        <v>1</v>
      </c>
      <c r="N606" s="5">
        <v>3</v>
      </c>
      <c r="AA606" s="41" t="s">
        <v>4148</v>
      </c>
      <c r="AB606" s="26" t="s">
        <v>4926</v>
      </c>
      <c r="AQ606" s="26" t="s">
        <v>1169</v>
      </c>
      <c r="AS606" s="2"/>
    </row>
    <row r="607" spans="1:45">
      <c r="A607" s="318" t="s">
        <v>1860</v>
      </c>
      <c r="B607" s="2">
        <v>82</v>
      </c>
      <c r="C607" s="495" t="s">
        <v>2664</v>
      </c>
      <c r="D607" s="347" t="s">
        <v>3195</v>
      </c>
      <c r="E607" s="420">
        <v>18</v>
      </c>
      <c r="F607" s="26">
        <v>19</v>
      </c>
      <c r="G607" s="2" t="s">
        <v>2818</v>
      </c>
      <c r="H607" s="344" t="s">
        <v>1993</v>
      </c>
      <c r="J607" s="5">
        <v>7</v>
      </c>
      <c r="Y607" s="5">
        <v>8</v>
      </c>
      <c r="Z607" s="5">
        <v>4</v>
      </c>
      <c r="AA607" s="41" t="s">
        <v>4157</v>
      </c>
      <c r="AB607" s="103" t="s">
        <v>625</v>
      </c>
    </row>
    <row r="608" spans="1:45">
      <c r="A608" s="383" t="s">
        <v>468</v>
      </c>
      <c r="B608" s="2">
        <v>66</v>
      </c>
      <c r="C608" s="100" t="s">
        <v>2664</v>
      </c>
      <c r="D608" s="347" t="s">
        <v>810</v>
      </c>
      <c r="E608" s="26">
        <v>6</v>
      </c>
      <c r="F608" s="26">
        <v>6</v>
      </c>
      <c r="G608" s="2" t="s">
        <v>2818</v>
      </c>
      <c r="H608" s="344" t="s">
        <v>412</v>
      </c>
      <c r="J608" s="5">
        <v>7</v>
      </c>
      <c r="Y608" s="5">
        <v>8</v>
      </c>
      <c r="Z608" s="5">
        <v>4</v>
      </c>
      <c r="AA608" s="41" t="s">
        <v>4157</v>
      </c>
      <c r="AB608" s="103" t="s">
        <v>625</v>
      </c>
    </row>
    <row r="609" spans="1:45">
      <c r="A609" s="318" t="s">
        <v>364</v>
      </c>
      <c r="B609" s="2">
        <v>151</v>
      </c>
      <c r="C609" s="100" t="s">
        <v>2664</v>
      </c>
      <c r="D609" s="347" t="s">
        <v>912</v>
      </c>
      <c r="E609" s="26">
        <v>8</v>
      </c>
      <c r="F609" s="26">
        <v>8</v>
      </c>
      <c r="G609" s="2" t="s">
        <v>2818</v>
      </c>
      <c r="H609" s="344" t="s">
        <v>18</v>
      </c>
      <c r="J609" s="5">
        <v>7</v>
      </c>
      <c r="Y609" s="5">
        <v>1</v>
      </c>
      <c r="AA609" s="41" t="s">
        <v>4160</v>
      </c>
      <c r="AB609" s="103" t="s">
        <v>625</v>
      </c>
    </row>
    <row r="610" spans="1:45">
      <c r="A610" s="340" t="s">
        <v>2665</v>
      </c>
      <c r="B610" s="15"/>
      <c r="C610" s="96" t="s">
        <v>2664</v>
      </c>
      <c r="D610" s="347" t="s">
        <v>2970</v>
      </c>
      <c r="E610" s="26">
        <v>8</v>
      </c>
      <c r="F610" s="26">
        <v>8</v>
      </c>
      <c r="G610" s="2" t="s">
        <v>2818</v>
      </c>
      <c r="H610" s="343" t="s">
        <v>18</v>
      </c>
      <c r="I610" s="5">
        <v>7</v>
      </c>
      <c r="Y610" s="5">
        <v>1</v>
      </c>
      <c r="AA610" s="41" t="s">
        <v>4157</v>
      </c>
      <c r="AB610" s="103" t="s">
        <v>625</v>
      </c>
      <c r="AS610" s="2"/>
    </row>
    <row r="611" spans="1:45">
      <c r="A611" s="318" t="s">
        <v>364</v>
      </c>
      <c r="B611" s="2">
        <v>149</v>
      </c>
      <c r="C611" s="100" t="s">
        <v>2664</v>
      </c>
      <c r="D611" s="347" t="s">
        <v>4298</v>
      </c>
      <c r="E611" s="26">
        <v>6</v>
      </c>
      <c r="F611" s="26">
        <v>6</v>
      </c>
      <c r="G611" s="2" t="s">
        <v>2818</v>
      </c>
      <c r="H611" s="344" t="s">
        <v>18</v>
      </c>
      <c r="J611" s="5">
        <v>3</v>
      </c>
      <c r="N611" s="5">
        <v>6</v>
      </c>
      <c r="T611" s="5">
        <v>1</v>
      </c>
      <c r="AA611" s="41" t="s">
        <v>4167</v>
      </c>
      <c r="AB611" s="103" t="s">
        <v>625</v>
      </c>
    </row>
    <row r="612" spans="1:45">
      <c r="A612" s="318" t="s">
        <v>364</v>
      </c>
      <c r="B612" s="2">
        <v>148</v>
      </c>
      <c r="C612" s="97" t="s">
        <v>578</v>
      </c>
      <c r="D612" s="347" t="s">
        <v>4995</v>
      </c>
      <c r="E612" s="26">
        <v>2</v>
      </c>
      <c r="F612" s="26">
        <v>2</v>
      </c>
      <c r="G612" s="2" t="s">
        <v>2818</v>
      </c>
      <c r="H612" s="344" t="s">
        <v>18</v>
      </c>
      <c r="N612" s="5">
        <v>6</v>
      </c>
      <c r="AA612" s="41" t="s">
        <v>4167</v>
      </c>
      <c r="AB612" s="103" t="s">
        <v>625</v>
      </c>
      <c r="AR612" s="2"/>
    </row>
    <row r="613" spans="1:45">
      <c r="A613" s="318" t="s">
        <v>1747</v>
      </c>
      <c r="B613" s="2">
        <v>165</v>
      </c>
      <c r="C613" s="100" t="s">
        <v>2664</v>
      </c>
      <c r="D613" s="347" t="s">
        <v>3266</v>
      </c>
      <c r="E613" s="26">
        <v>3</v>
      </c>
      <c r="F613" s="26">
        <v>3</v>
      </c>
      <c r="G613" s="2" t="s">
        <v>2818</v>
      </c>
      <c r="H613" s="344" t="s">
        <v>18</v>
      </c>
      <c r="N613" s="5">
        <v>9</v>
      </c>
      <c r="AA613" s="41" t="s">
        <v>3420</v>
      </c>
      <c r="AB613" s="103" t="s">
        <v>625</v>
      </c>
    </row>
    <row r="614" spans="1:45">
      <c r="A614" s="318" t="s">
        <v>364</v>
      </c>
      <c r="B614" s="2">
        <v>149</v>
      </c>
      <c r="C614" s="97" t="s">
        <v>578</v>
      </c>
      <c r="D614" s="347" t="s">
        <v>1652</v>
      </c>
      <c r="E614" s="26">
        <v>4</v>
      </c>
      <c r="F614" s="26">
        <v>4</v>
      </c>
      <c r="G614" s="2" t="s">
        <v>2818</v>
      </c>
      <c r="H614" s="344" t="s">
        <v>18</v>
      </c>
      <c r="I614" s="5">
        <v>3</v>
      </c>
      <c r="M614" s="5">
        <v>1</v>
      </c>
      <c r="AA614" s="41" t="s">
        <v>4157</v>
      </c>
      <c r="AB614" s="103" t="s">
        <v>625</v>
      </c>
    </row>
    <row r="615" spans="1:45">
      <c r="A615" s="318" t="s">
        <v>364</v>
      </c>
      <c r="B615" s="2">
        <v>148</v>
      </c>
      <c r="C615" s="100" t="s">
        <v>2664</v>
      </c>
      <c r="D615" s="347" t="s">
        <v>4974</v>
      </c>
      <c r="E615" s="26">
        <v>1</v>
      </c>
      <c r="F615" s="26">
        <v>1</v>
      </c>
      <c r="G615" s="2" t="s">
        <v>2818</v>
      </c>
      <c r="H615" s="344" t="s">
        <v>18</v>
      </c>
      <c r="N615" s="5">
        <v>4</v>
      </c>
      <c r="AA615" s="41" t="s">
        <v>4167</v>
      </c>
      <c r="AB615" s="103" t="s">
        <v>625</v>
      </c>
    </row>
    <row r="616" spans="1:45">
      <c r="A616" s="318" t="s">
        <v>1747</v>
      </c>
      <c r="B616" s="2">
        <v>166</v>
      </c>
      <c r="C616" s="100" t="s">
        <v>2666</v>
      </c>
      <c r="D616" s="347" t="s">
        <v>2513</v>
      </c>
      <c r="E616" s="26">
        <v>8</v>
      </c>
      <c r="F616" s="26">
        <v>8</v>
      </c>
      <c r="G616" s="2" t="s">
        <v>2818</v>
      </c>
      <c r="H616" s="344" t="s">
        <v>18</v>
      </c>
      <c r="M616" s="5">
        <v>7</v>
      </c>
      <c r="O616" s="5">
        <v>1</v>
      </c>
      <c r="AA616" s="41" t="s">
        <v>3420</v>
      </c>
      <c r="AB616" s="103" t="s">
        <v>625</v>
      </c>
    </row>
    <row r="617" spans="1:45">
      <c r="A617" s="341" t="s">
        <v>5056</v>
      </c>
      <c r="B617" s="5">
        <v>21</v>
      </c>
      <c r="C617" s="240" t="s">
        <v>2664</v>
      </c>
      <c r="D617" s="58" t="s">
        <v>5743</v>
      </c>
      <c r="E617" s="99">
        <v>6</v>
      </c>
      <c r="F617" s="99">
        <v>6</v>
      </c>
      <c r="G617" s="43" t="s">
        <v>2818</v>
      </c>
      <c r="H617" s="57" t="s">
        <v>2712</v>
      </c>
      <c r="I617"/>
      <c r="M617" s="5">
        <v>5</v>
      </c>
      <c r="Y617" s="43"/>
      <c r="Z617" s="43"/>
      <c r="AA617" s="593" t="s">
        <v>4149</v>
      </c>
      <c r="AQ617" s="26" t="s">
        <v>8</v>
      </c>
    </row>
    <row r="618" spans="1:45">
      <c r="A618" s="318" t="s">
        <v>1860</v>
      </c>
      <c r="B618" s="2">
        <v>86</v>
      </c>
      <c r="C618" s="100" t="s">
        <v>2664</v>
      </c>
      <c r="D618" s="347" t="s">
        <v>4285</v>
      </c>
      <c r="E618" s="26">
        <v>5</v>
      </c>
      <c r="F618" s="26">
        <v>5</v>
      </c>
      <c r="G618" s="2" t="s">
        <v>2818</v>
      </c>
      <c r="H618" s="344" t="s">
        <v>1993</v>
      </c>
      <c r="K618" s="5">
        <v>5</v>
      </c>
      <c r="AA618" s="41" t="s">
        <v>4149</v>
      </c>
      <c r="AB618" s="103" t="s">
        <v>625</v>
      </c>
    </row>
    <row r="619" spans="1:45">
      <c r="A619" s="318" t="s">
        <v>1917</v>
      </c>
      <c r="B619" s="2">
        <v>159</v>
      </c>
      <c r="C619" s="100" t="s">
        <v>2666</v>
      </c>
      <c r="D619" s="347" t="s">
        <v>1086</v>
      </c>
      <c r="E619" s="420">
        <v>9</v>
      </c>
      <c r="F619" s="26">
        <v>11</v>
      </c>
      <c r="G619" s="2" t="s">
        <v>2818</v>
      </c>
      <c r="H619" s="344" t="s">
        <v>2343</v>
      </c>
      <c r="J619" s="5">
        <v>8</v>
      </c>
      <c r="U619" s="5">
        <v>3</v>
      </c>
      <c r="AA619" s="36" t="s">
        <v>3382</v>
      </c>
      <c r="AB619" s="26" t="s">
        <v>2455</v>
      </c>
      <c r="AS619" s="2"/>
    </row>
    <row r="620" spans="1:45">
      <c r="A620" s="318" t="s">
        <v>1860</v>
      </c>
      <c r="B620" s="2">
        <v>88</v>
      </c>
      <c r="C620" s="100" t="s">
        <v>2664</v>
      </c>
      <c r="D620" s="347" t="s">
        <v>901</v>
      </c>
      <c r="E620" s="26">
        <v>7</v>
      </c>
      <c r="F620" s="26">
        <v>7</v>
      </c>
      <c r="G620" s="2" t="s">
        <v>2818</v>
      </c>
      <c r="H620" s="344" t="s">
        <v>1993</v>
      </c>
      <c r="J620" s="5">
        <v>1</v>
      </c>
      <c r="K620" s="5">
        <v>4</v>
      </c>
      <c r="L620" s="5">
        <v>2</v>
      </c>
      <c r="AA620" s="41" t="s">
        <v>4149</v>
      </c>
      <c r="AB620" s="103" t="s">
        <v>625</v>
      </c>
    </row>
    <row r="621" spans="1:45">
      <c r="A621" s="318" t="s">
        <v>836</v>
      </c>
      <c r="B621" s="2">
        <v>112</v>
      </c>
      <c r="C621" s="100" t="s">
        <v>2666</v>
      </c>
      <c r="D621" s="347" t="s">
        <v>3137</v>
      </c>
      <c r="E621" s="26">
        <v>10</v>
      </c>
      <c r="F621" s="26">
        <v>10</v>
      </c>
      <c r="G621" s="2" t="s">
        <v>2818</v>
      </c>
      <c r="H621" s="344" t="s">
        <v>39</v>
      </c>
      <c r="L621" s="2">
        <v>3</v>
      </c>
      <c r="M621" s="5">
        <v>4</v>
      </c>
      <c r="P621" s="5">
        <v>3</v>
      </c>
      <c r="AA621" s="41" t="s">
        <v>4153</v>
      </c>
      <c r="AB621" s="26" t="s">
        <v>2455</v>
      </c>
    </row>
    <row r="622" spans="1:45">
      <c r="A622" s="318" t="s">
        <v>1860</v>
      </c>
      <c r="B622" s="2">
        <v>90</v>
      </c>
      <c r="C622" s="100" t="s">
        <v>2664</v>
      </c>
      <c r="D622" s="347" t="s">
        <v>4996</v>
      </c>
      <c r="E622" s="26">
        <v>2</v>
      </c>
      <c r="F622" s="26">
        <v>2</v>
      </c>
      <c r="G622" s="2" t="s">
        <v>2818</v>
      </c>
      <c r="H622" s="344" t="s">
        <v>1993</v>
      </c>
      <c r="N622" s="5">
        <v>6</v>
      </c>
      <c r="AA622" s="41" t="s">
        <v>4149</v>
      </c>
      <c r="AB622" s="103" t="s">
        <v>625</v>
      </c>
    </row>
    <row r="623" spans="1:45">
      <c r="A623" s="318" t="s">
        <v>1860</v>
      </c>
      <c r="B623" s="2">
        <v>92</v>
      </c>
      <c r="C623" s="97" t="s">
        <v>578</v>
      </c>
      <c r="D623" s="347" t="s">
        <v>4300</v>
      </c>
      <c r="E623" s="26">
        <v>6</v>
      </c>
      <c r="F623" s="26">
        <v>6</v>
      </c>
      <c r="G623" s="2" t="s">
        <v>2818</v>
      </c>
      <c r="H623" s="344" t="s">
        <v>1993</v>
      </c>
      <c r="M623" s="5">
        <v>3</v>
      </c>
      <c r="N623" s="5">
        <v>6</v>
      </c>
      <c r="T623" s="5">
        <v>1</v>
      </c>
      <c r="AA623" s="41" t="s">
        <v>4149</v>
      </c>
      <c r="AB623" s="103" t="s">
        <v>625</v>
      </c>
    </row>
    <row r="624" spans="1:45">
      <c r="A624" s="318" t="s">
        <v>836</v>
      </c>
      <c r="B624" s="2">
        <v>186</v>
      </c>
      <c r="C624" s="97" t="s">
        <v>578</v>
      </c>
      <c r="D624" s="347" t="s">
        <v>3109</v>
      </c>
      <c r="E624" s="26">
        <v>10</v>
      </c>
      <c r="F624" s="26">
        <v>10</v>
      </c>
      <c r="G624" s="2" t="s">
        <v>2818</v>
      </c>
      <c r="H624" s="344" t="s">
        <v>1509</v>
      </c>
      <c r="L624" s="2">
        <v>3</v>
      </c>
      <c r="M624" s="5">
        <v>4</v>
      </c>
      <c r="P624" s="5">
        <v>3</v>
      </c>
      <c r="AA624" s="41" t="s">
        <v>4148</v>
      </c>
      <c r="AB624" s="26" t="s">
        <v>2455</v>
      </c>
      <c r="AQ624" s="99" t="s">
        <v>836</v>
      </c>
    </row>
    <row r="625" spans="1:43">
      <c r="A625" s="383" t="s">
        <v>468</v>
      </c>
      <c r="B625" s="2">
        <v>128</v>
      </c>
      <c r="C625" s="100" t="s">
        <v>2664</v>
      </c>
      <c r="D625" s="347" t="s">
        <v>811</v>
      </c>
      <c r="E625" s="26">
        <v>11</v>
      </c>
      <c r="F625" s="26">
        <v>11</v>
      </c>
      <c r="G625" s="2" t="s">
        <v>8</v>
      </c>
      <c r="H625" s="344" t="s">
        <v>812</v>
      </c>
      <c r="J625" s="5">
        <v>7</v>
      </c>
      <c r="U625" s="5">
        <v>4</v>
      </c>
      <c r="AA625" s="102" t="s">
        <v>4155</v>
      </c>
      <c r="AB625" s="103" t="s">
        <v>625</v>
      </c>
    </row>
    <row r="626" spans="1:43">
      <c r="A626" s="318" t="s">
        <v>365</v>
      </c>
      <c r="B626" s="2">
        <v>177</v>
      </c>
      <c r="C626" s="100" t="s">
        <v>2664</v>
      </c>
      <c r="D626" s="347" t="s">
        <v>5781</v>
      </c>
      <c r="E626" s="26">
        <v>1</v>
      </c>
      <c r="F626" s="26">
        <v>1</v>
      </c>
      <c r="G626" s="2" t="s">
        <v>2818</v>
      </c>
      <c r="H626" s="344" t="s">
        <v>18</v>
      </c>
      <c r="N626" s="5">
        <v>4</v>
      </c>
      <c r="AA626" s="41" t="s">
        <v>4638</v>
      </c>
      <c r="AB626" s="103" t="s">
        <v>625</v>
      </c>
    </row>
    <row r="627" spans="1:43">
      <c r="A627" s="318" t="s">
        <v>836</v>
      </c>
      <c r="B627" s="2">
        <v>121</v>
      </c>
      <c r="C627" s="97" t="s">
        <v>578</v>
      </c>
      <c r="D627" s="347" t="s">
        <v>2996</v>
      </c>
      <c r="E627" s="26">
        <v>7</v>
      </c>
      <c r="F627" s="26">
        <v>7</v>
      </c>
      <c r="G627" s="2" t="s">
        <v>2818</v>
      </c>
      <c r="H627" s="344" t="s">
        <v>18</v>
      </c>
      <c r="K627" s="5">
        <v>7</v>
      </c>
      <c r="AA627" s="41" t="s">
        <v>4149</v>
      </c>
      <c r="AB627" s="103" t="s">
        <v>625</v>
      </c>
    </row>
    <row r="628" spans="1:43">
      <c r="A628" s="318" t="s">
        <v>1758</v>
      </c>
      <c r="B628" s="2">
        <v>123</v>
      </c>
      <c r="C628" s="96" t="s">
        <v>2664</v>
      </c>
      <c r="D628" s="347" t="s">
        <v>2912</v>
      </c>
      <c r="E628" s="26">
        <v>7</v>
      </c>
      <c r="F628" s="26">
        <v>7</v>
      </c>
      <c r="G628" s="2" t="s">
        <v>1747</v>
      </c>
      <c r="H628" s="343" t="s">
        <v>18</v>
      </c>
      <c r="K628" s="5">
        <v>1</v>
      </c>
      <c r="M628" s="5">
        <v>4</v>
      </c>
      <c r="N628" s="5">
        <v>6</v>
      </c>
      <c r="AA628" s="41" t="s">
        <v>4638</v>
      </c>
      <c r="AB628" s="103" t="s">
        <v>625</v>
      </c>
    </row>
    <row r="629" spans="1:43">
      <c r="A629" s="318" t="s">
        <v>1860</v>
      </c>
      <c r="B629" s="2">
        <v>95</v>
      </c>
      <c r="C629" s="96" t="s">
        <v>2664</v>
      </c>
      <c r="D629" s="347" t="s">
        <v>2630</v>
      </c>
      <c r="E629" s="26">
        <v>13</v>
      </c>
      <c r="F629" s="26">
        <v>13</v>
      </c>
      <c r="G629" s="2" t="s">
        <v>2818</v>
      </c>
      <c r="H629" s="344" t="s">
        <v>1993</v>
      </c>
      <c r="L629" s="2">
        <v>3</v>
      </c>
      <c r="M629" s="5">
        <v>7</v>
      </c>
      <c r="R629" s="5">
        <v>3</v>
      </c>
      <c r="AA629" s="41" t="s">
        <v>4127</v>
      </c>
      <c r="AB629" s="103" t="s">
        <v>625</v>
      </c>
    </row>
    <row r="630" spans="1:43">
      <c r="A630" s="318" t="s">
        <v>1758</v>
      </c>
      <c r="B630" s="2">
        <v>96</v>
      </c>
      <c r="C630" s="96" t="s">
        <v>2664</v>
      </c>
      <c r="D630" s="347" t="s">
        <v>2736</v>
      </c>
      <c r="E630" s="26">
        <v>5</v>
      </c>
      <c r="F630" s="26">
        <v>5</v>
      </c>
      <c r="G630" s="2" t="s">
        <v>2818</v>
      </c>
      <c r="H630" s="343" t="s">
        <v>18</v>
      </c>
      <c r="L630" s="5">
        <v>4</v>
      </c>
      <c r="N630" s="5">
        <v>3</v>
      </c>
      <c r="AA630" s="347" t="s">
        <v>4127</v>
      </c>
      <c r="AB630" s="103" t="s">
        <v>625</v>
      </c>
    </row>
    <row r="631" spans="1:43">
      <c r="A631" s="318" t="s">
        <v>1860</v>
      </c>
      <c r="B631" s="2">
        <v>91</v>
      </c>
      <c r="C631" s="96" t="s">
        <v>2664</v>
      </c>
      <c r="D631" s="347" t="s">
        <v>4286</v>
      </c>
      <c r="E631" s="26">
        <v>5</v>
      </c>
      <c r="F631" s="26">
        <v>5</v>
      </c>
      <c r="G631" s="2" t="s">
        <v>2818</v>
      </c>
      <c r="H631" s="344" t="s">
        <v>1993</v>
      </c>
      <c r="M631" s="5">
        <v>3</v>
      </c>
      <c r="N631" s="5">
        <v>6</v>
      </c>
      <c r="AA631" s="41" t="s">
        <v>4127</v>
      </c>
      <c r="AB631" s="103" t="s">
        <v>625</v>
      </c>
    </row>
    <row r="632" spans="1:43">
      <c r="A632" s="318" t="s">
        <v>1758</v>
      </c>
      <c r="B632" s="2">
        <v>96</v>
      </c>
      <c r="C632" s="96" t="s">
        <v>2664</v>
      </c>
      <c r="D632" s="347" t="s">
        <v>2737</v>
      </c>
      <c r="E632" s="26">
        <v>7</v>
      </c>
      <c r="F632" s="26">
        <v>7</v>
      </c>
      <c r="G632" s="2" t="s">
        <v>2818</v>
      </c>
      <c r="H632" s="343" t="s">
        <v>18</v>
      </c>
      <c r="K632" s="5">
        <v>3</v>
      </c>
      <c r="L632" s="5">
        <v>4</v>
      </c>
      <c r="AA632" s="347" t="s">
        <v>4127</v>
      </c>
      <c r="AB632" s="103" t="s">
        <v>625</v>
      </c>
    </row>
    <row r="633" spans="1:43">
      <c r="A633" s="318" t="s">
        <v>1758</v>
      </c>
      <c r="B633" s="2">
        <v>96</v>
      </c>
      <c r="C633" s="96" t="s">
        <v>2664</v>
      </c>
      <c r="D633" s="347" t="s">
        <v>2738</v>
      </c>
      <c r="E633" s="26">
        <v>4</v>
      </c>
      <c r="F633" s="26">
        <v>4</v>
      </c>
      <c r="G633" s="2" t="s">
        <v>2818</v>
      </c>
      <c r="H633" s="343" t="s">
        <v>18</v>
      </c>
      <c r="M633" s="5">
        <v>3</v>
      </c>
      <c r="N633" s="5">
        <v>3</v>
      </c>
      <c r="AA633" s="347" t="s">
        <v>4127</v>
      </c>
      <c r="AB633" s="103" t="s">
        <v>625</v>
      </c>
    </row>
    <row r="634" spans="1:43">
      <c r="A634" s="318" t="s">
        <v>1758</v>
      </c>
      <c r="B634" s="2">
        <v>97</v>
      </c>
      <c r="C634" s="96" t="s">
        <v>2664</v>
      </c>
      <c r="D634" s="347" t="s">
        <v>2739</v>
      </c>
      <c r="E634" s="26">
        <v>7</v>
      </c>
      <c r="F634" s="26">
        <v>7</v>
      </c>
      <c r="G634" s="2" t="s">
        <v>2818</v>
      </c>
      <c r="H634" s="343" t="s">
        <v>18</v>
      </c>
      <c r="L634" s="5">
        <v>1</v>
      </c>
      <c r="M634" s="5">
        <v>3</v>
      </c>
      <c r="N634" s="5">
        <v>3</v>
      </c>
      <c r="T634" s="5">
        <v>2</v>
      </c>
      <c r="AA634" s="347" t="s">
        <v>4127</v>
      </c>
      <c r="AB634" s="103" t="s">
        <v>625</v>
      </c>
    </row>
    <row r="635" spans="1:43">
      <c r="A635" s="318" t="s">
        <v>1860</v>
      </c>
      <c r="B635" s="2">
        <v>75</v>
      </c>
      <c r="C635" s="100" t="s">
        <v>2664</v>
      </c>
      <c r="D635" s="347" t="s">
        <v>2631</v>
      </c>
      <c r="E635" s="26">
        <v>13</v>
      </c>
      <c r="F635" s="26">
        <v>13</v>
      </c>
      <c r="G635" s="2" t="s">
        <v>2818</v>
      </c>
      <c r="H635" s="344" t="s">
        <v>1993</v>
      </c>
      <c r="J635" s="5">
        <v>4</v>
      </c>
      <c r="L635" s="5">
        <v>5</v>
      </c>
      <c r="P635" s="5">
        <v>4</v>
      </c>
      <c r="AA635" s="41" t="s">
        <v>4149</v>
      </c>
      <c r="AB635" s="103" t="s">
        <v>625</v>
      </c>
    </row>
    <row r="636" spans="1:43">
      <c r="A636" s="318" t="s">
        <v>1860</v>
      </c>
      <c r="B636" s="2">
        <v>96</v>
      </c>
      <c r="C636" s="100" t="s">
        <v>2664</v>
      </c>
      <c r="D636" s="347" t="s">
        <v>902</v>
      </c>
      <c r="E636" s="26">
        <v>7</v>
      </c>
      <c r="F636" s="26">
        <v>7</v>
      </c>
      <c r="G636" s="2" t="s">
        <v>2818</v>
      </c>
      <c r="H636" s="344" t="s">
        <v>1993</v>
      </c>
      <c r="K636" s="5">
        <v>2</v>
      </c>
      <c r="L636" s="5">
        <v>5</v>
      </c>
      <c r="AA636" s="41" t="s">
        <v>4149</v>
      </c>
      <c r="AB636" s="103" t="s">
        <v>625</v>
      </c>
    </row>
    <row r="637" spans="1:43">
      <c r="A637" s="341" t="s">
        <v>4922</v>
      </c>
      <c r="B637" s="5">
        <v>9</v>
      </c>
      <c r="C637" s="240" t="s">
        <v>2664</v>
      </c>
      <c r="D637" s="58" t="s">
        <v>5734</v>
      </c>
      <c r="E637" s="99">
        <v>3</v>
      </c>
      <c r="F637" s="99">
        <v>3</v>
      </c>
      <c r="G637" s="43" t="s">
        <v>2821</v>
      </c>
      <c r="H637" s="57" t="s">
        <v>5735</v>
      </c>
      <c r="I637"/>
      <c r="K637" s="5">
        <v>2</v>
      </c>
      <c r="N637" s="5">
        <v>4</v>
      </c>
      <c r="Y637" s="43"/>
      <c r="Z637" s="43"/>
      <c r="AA637" s="41" t="s">
        <v>4150</v>
      </c>
      <c r="AQ637" s="26" t="s">
        <v>8</v>
      </c>
    </row>
    <row r="638" spans="1:43">
      <c r="A638" s="340" t="s">
        <v>2665</v>
      </c>
      <c r="B638" s="15"/>
      <c r="C638" s="32" t="s">
        <v>578</v>
      </c>
      <c r="D638" s="347" t="s">
        <v>4287</v>
      </c>
      <c r="E638" s="26">
        <v>5</v>
      </c>
      <c r="F638" s="26">
        <v>5</v>
      </c>
      <c r="G638" s="2" t="s">
        <v>2818</v>
      </c>
      <c r="H638" s="343" t="s">
        <v>18</v>
      </c>
      <c r="J638" s="5">
        <v>3</v>
      </c>
      <c r="N638" s="5">
        <v>4</v>
      </c>
      <c r="T638" s="5">
        <v>1</v>
      </c>
      <c r="AA638" s="41" t="s">
        <v>4638</v>
      </c>
      <c r="AB638" s="103" t="s">
        <v>625</v>
      </c>
    </row>
    <row r="639" spans="1:43">
      <c r="A639" s="318" t="s">
        <v>1758</v>
      </c>
      <c r="B639" s="2">
        <v>13</v>
      </c>
      <c r="C639" s="96" t="s">
        <v>2664</v>
      </c>
      <c r="D639" s="347" t="s">
        <v>731</v>
      </c>
      <c r="E639" s="26">
        <v>9</v>
      </c>
      <c r="F639" s="26">
        <v>9</v>
      </c>
      <c r="G639" s="2" t="s">
        <v>2818</v>
      </c>
      <c r="H639" s="343" t="s">
        <v>18</v>
      </c>
      <c r="L639" s="5">
        <v>4</v>
      </c>
      <c r="M639" s="5">
        <v>3</v>
      </c>
      <c r="N639" s="5">
        <v>6</v>
      </c>
      <c r="AA639" s="41" t="s">
        <v>4638</v>
      </c>
      <c r="AB639" s="103" t="s">
        <v>625</v>
      </c>
    </row>
    <row r="640" spans="1:43">
      <c r="A640" s="318" t="s">
        <v>363</v>
      </c>
      <c r="B640" s="2">
        <v>279</v>
      </c>
      <c r="C640" s="100" t="s">
        <v>2664</v>
      </c>
      <c r="D640" s="347" t="s">
        <v>5129</v>
      </c>
      <c r="E640" s="26">
        <v>1</v>
      </c>
      <c r="F640" s="26">
        <v>1</v>
      </c>
      <c r="G640" s="2" t="s">
        <v>2818</v>
      </c>
      <c r="H640" s="344" t="s">
        <v>18</v>
      </c>
      <c r="N640" s="5">
        <v>4</v>
      </c>
      <c r="AA640" s="41" t="s">
        <v>4638</v>
      </c>
      <c r="AB640" s="103" t="s">
        <v>625</v>
      </c>
    </row>
    <row r="641" spans="1:45">
      <c r="A641" s="318" t="s">
        <v>365</v>
      </c>
      <c r="B641" s="2">
        <v>141</v>
      </c>
      <c r="C641" s="100" t="s">
        <v>2664</v>
      </c>
      <c r="D641" s="347" t="s">
        <v>5129</v>
      </c>
      <c r="E641" s="26">
        <v>1</v>
      </c>
      <c r="F641" s="26">
        <v>1</v>
      </c>
      <c r="G641" s="2" t="s">
        <v>2818</v>
      </c>
      <c r="H641" s="344" t="s">
        <v>18</v>
      </c>
      <c r="N641" s="5">
        <v>4</v>
      </c>
      <c r="AA641" s="41" t="s">
        <v>4638</v>
      </c>
      <c r="AB641" s="103" t="s">
        <v>625</v>
      </c>
    </row>
    <row r="642" spans="1:45">
      <c r="A642" s="318" t="s">
        <v>365</v>
      </c>
      <c r="B642" s="2">
        <v>145</v>
      </c>
      <c r="C642" s="100" t="s">
        <v>2664</v>
      </c>
      <c r="D642" s="347" t="s">
        <v>5129</v>
      </c>
      <c r="E642" s="26">
        <v>1</v>
      </c>
      <c r="F642" s="26">
        <v>1</v>
      </c>
      <c r="G642" s="2" t="s">
        <v>2818</v>
      </c>
      <c r="H642" s="344" t="s">
        <v>18</v>
      </c>
      <c r="N642" s="5">
        <v>4</v>
      </c>
      <c r="AA642" s="41" t="s">
        <v>4638</v>
      </c>
      <c r="AB642" s="103" t="s">
        <v>625</v>
      </c>
    </row>
    <row r="643" spans="1:45">
      <c r="A643" s="318" t="s">
        <v>365</v>
      </c>
      <c r="B643" s="2">
        <v>180</v>
      </c>
      <c r="C643" s="100" t="s">
        <v>2664</v>
      </c>
      <c r="D643" s="347" t="s">
        <v>4301</v>
      </c>
      <c r="E643" s="26">
        <v>6</v>
      </c>
      <c r="F643" s="26">
        <v>6</v>
      </c>
      <c r="G643" s="2" t="s">
        <v>2818</v>
      </c>
      <c r="H643" s="344" t="s">
        <v>18</v>
      </c>
      <c r="M643" s="5">
        <v>2</v>
      </c>
      <c r="N643" s="5">
        <v>6</v>
      </c>
      <c r="T643" s="5">
        <v>2</v>
      </c>
      <c r="AA643" s="41" t="s">
        <v>4638</v>
      </c>
      <c r="AB643" s="103" t="s">
        <v>625</v>
      </c>
    </row>
    <row r="644" spans="1:45">
      <c r="A644" s="341" t="s">
        <v>2886</v>
      </c>
      <c r="B644" s="5">
        <v>27</v>
      </c>
      <c r="C644" s="240" t="s">
        <v>2664</v>
      </c>
      <c r="D644" s="36" t="s">
        <v>5776</v>
      </c>
      <c r="E644" s="99">
        <v>6</v>
      </c>
      <c r="F644" s="99">
        <v>6</v>
      </c>
      <c r="G644" s="43" t="s">
        <v>2818</v>
      </c>
      <c r="H644" s="57" t="s">
        <v>18</v>
      </c>
      <c r="I644"/>
      <c r="M644" s="5">
        <v>2</v>
      </c>
      <c r="N644" s="5">
        <v>12</v>
      </c>
      <c r="Y644" s="43"/>
      <c r="Z644" s="43"/>
      <c r="AA644" s="41" t="s">
        <v>4638</v>
      </c>
      <c r="AQ644" s="26" t="s">
        <v>8</v>
      </c>
    </row>
    <row r="645" spans="1:45">
      <c r="A645" s="341" t="s">
        <v>5702</v>
      </c>
      <c r="B645" s="5">
        <v>24</v>
      </c>
      <c r="C645" s="240" t="s">
        <v>2664</v>
      </c>
      <c r="D645" s="36" t="s">
        <v>5779</v>
      </c>
      <c r="E645" s="99">
        <v>8</v>
      </c>
      <c r="F645" s="99">
        <v>8</v>
      </c>
      <c r="G645" s="43" t="s">
        <v>1747</v>
      </c>
      <c r="H645" s="57" t="s">
        <v>5757</v>
      </c>
      <c r="I645"/>
      <c r="M645" s="5">
        <v>1</v>
      </c>
      <c r="N645" s="5">
        <v>9</v>
      </c>
      <c r="R645" s="5">
        <v>2</v>
      </c>
      <c r="Y645" s="43"/>
      <c r="Z645" s="43"/>
      <c r="AA645" s="41" t="s">
        <v>4638</v>
      </c>
      <c r="AQ645" s="26" t="s">
        <v>8</v>
      </c>
    </row>
    <row r="646" spans="1:45">
      <c r="A646" s="341" t="s">
        <v>2886</v>
      </c>
      <c r="B646" s="5">
        <v>13</v>
      </c>
      <c r="C646" s="240" t="s">
        <v>2664</v>
      </c>
      <c r="D646" s="36" t="s">
        <v>5774</v>
      </c>
      <c r="E646" s="99">
        <v>4</v>
      </c>
      <c r="F646" s="99">
        <v>4</v>
      </c>
      <c r="G646" s="43" t="s">
        <v>2818</v>
      </c>
      <c r="H646" s="57" t="s">
        <v>18</v>
      </c>
      <c r="I646"/>
      <c r="N646" s="5">
        <v>12</v>
      </c>
      <c r="Y646" s="43"/>
      <c r="Z646" s="43"/>
      <c r="AA646" s="41" t="s">
        <v>4638</v>
      </c>
      <c r="AQ646" s="26" t="s">
        <v>8</v>
      </c>
    </row>
    <row r="647" spans="1:45">
      <c r="A647" s="341" t="s">
        <v>4921</v>
      </c>
      <c r="B647" s="5">
        <v>23</v>
      </c>
      <c r="C647" s="240" t="s">
        <v>2664</v>
      </c>
      <c r="D647" s="36" t="s">
        <v>5768</v>
      </c>
      <c r="E647" s="99">
        <v>1</v>
      </c>
      <c r="F647" s="99">
        <v>1</v>
      </c>
      <c r="G647" s="43" t="s">
        <v>2818</v>
      </c>
      <c r="H647" s="57" t="s">
        <v>18</v>
      </c>
      <c r="I647"/>
      <c r="N647" s="5">
        <v>2</v>
      </c>
      <c r="Y647" s="43"/>
      <c r="Z647" s="43"/>
      <c r="AA647" s="41" t="s">
        <v>4638</v>
      </c>
      <c r="AQ647" s="26" t="s">
        <v>8</v>
      </c>
    </row>
    <row r="648" spans="1:45">
      <c r="A648" s="341" t="s">
        <v>2886</v>
      </c>
      <c r="B648" s="5">
        <v>13</v>
      </c>
      <c r="C648" s="240" t="s">
        <v>2664</v>
      </c>
      <c r="D648" s="36" t="s">
        <v>5773</v>
      </c>
      <c r="E648" s="99">
        <v>4</v>
      </c>
      <c r="F648" s="99">
        <v>4</v>
      </c>
      <c r="G648" s="43" t="s">
        <v>2818</v>
      </c>
      <c r="H648" s="57" t="s">
        <v>18</v>
      </c>
      <c r="I648"/>
      <c r="N648" s="5">
        <v>12</v>
      </c>
      <c r="Y648" s="43"/>
      <c r="Z648" s="43"/>
      <c r="AA648" s="41" t="s">
        <v>4638</v>
      </c>
      <c r="AQ648" s="26" t="s">
        <v>8</v>
      </c>
    </row>
    <row r="649" spans="1:45">
      <c r="A649" s="318" t="s">
        <v>1758</v>
      </c>
      <c r="B649" s="2">
        <v>124</v>
      </c>
      <c r="C649" s="96" t="s">
        <v>2664</v>
      </c>
      <c r="D649" s="347" t="s">
        <v>732</v>
      </c>
      <c r="E649" s="26">
        <v>5</v>
      </c>
      <c r="F649" s="26">
        <v>5</v>
      </c>
      <c r="G649" s="2" t="s">
        <v>2818</v>
      </c>
      <c r="H649" s="343" t="s">
        <v>18</v>
      </c>
      <c r="L649" s="5">
        <v>4</v>
      </c>
      <c r="N649" s="5">
        <v>4</v>
      </c>
      <c r="AA649" s="41" t="s">
        <v>4638</v>
      </c>
      <c r="AB649" s="103" t="s">
        <v>625</v>
      </c>
    </row>
    <row r="650" spans="1:45">
      <c r="A650" s="318" t="s">
        <v>1860</v>
      </c>
      <c r="B650" s="2">
        <v>98</v>
      </c>
      <c r="C650" s="100" t="s">
        <v>2664</v>
      </c>
      <c r="D650" s="347" t="s">
        <v>903</v>
      </c>
      <c r="E650" s="26">
        <v>7</v>
      </c>
      <c r="F650" s="26">
        <v>7</v>
      </c>
      <c r="G650" s="2" t="s">
        <v>2818</v>
      </c>
      <c r="H650" s="344" t="s">
        <v>1993</v>
      </c>
      <c r="K650" s="5">
        <v>7</v>
      </c>
      <c r="AA650" s="41" t="s">
        <v>4149</v>
      </c>
      <c r="AB650" s="103" t="s">
        <v>625</v>
      </c>
      <c r="AS650" s="2"/>
    </row>
    <row r="651" spans="1:45">
      <c r="A651" s="318" t="s">
        <v>1860</v>
      </c>
      <c r="B651" s="2">
        <v>99</v>
      </c>
      <c r="C651" s="100" t="s">
        <v>2664</v>
      </c>
      <c r="D651" s="347" t="s">
        <v>4997</v>
      </c>
      <c r="E651" s="26">
        <v>2</v>
      </c>
      <c r="F651" s="26">
        <v>2</v>
      </c>
      <c r="G651" s="2" t="s">
        <v>2818</v>
      </c>
      <c r="H651" s="344" t="s">
        <v>1993</v>
      </c>
      <c r="K651" s="5">
        <v>1</v>
      </c>
      <c r="N651" s="5">
        <v>4</v>
      </c>
      <c r="AA651" s="41" t="s">
        <v>4149</v>
      </c>
      <c r="AB651" s="103" t="s">
        <v>625</v>
      </c>
    </row>
    <row r="652" spans="1:45">
      <c r="A652" s="318" t="s">
        <v>836</v>
      </c>
      <c r="B652" s="2">
        <v>150</v>
      </c>
      <c r="C652" s="96" t="s">
        <v>2666</v>
      </c>
      <c r="D652" s="347" t="s">
        <v>3105</v>
      </c>
      <c r="E652" s="26">
        <v>8</v>
      </c>
      <c r="F652" s="26">
        <v>8</v>
      </c>
      <c r="G652" s="2" t="s">
        <v>2818</v>
      </c>
      <c r="H652" s="344" t="s">
        <v>18</v>
      </c>
      <c r="K652" s="5">
        <v>8</v>
      </c>
      <c r="AA652" s="41" t="s">
        <v>4162</v>
      </c>
      <c r="AB652" s="26" t="s">
        <v>2455</v>
      </c>
    </row>
    <row r="653" spans="1:45">
      <c r="A653" s="318" t="s">
        <v>1860</v>
      </c>
      <c r="B653" s="2">
        <v>89</v>
      </c>
      <c r="C653" s="100" t="s">
        <v>2666</v>
      </c>
      <c r="D653" s="347" t="s">
        <v>754</v>
      </c>
      <c r="E653" s="26">
        <v>12</v>
      </c>
      <c r="F653" s="26">
        <v>12</v>
      </c>
      <c r="G653" s="2" t="s">
        <v>2818</v>
      </c>
      <c r="H653" s="344" t="s">
        <v>18</v>
      </c>
      <c r="K653" s="5">
        <v>7</v>
      </c>
      <c r="Q653" s="5">
        <v>5</v>
      </c>
      <c r="AA653" s="41" t="s">
        <v>4162</v>
      </c>
      <c r="AB653" s="26" t="s">
        <v>2455</v>
      </c>
    </row>
    <row r="654" spans="1:45">
      <c r="A654" s="383" t="s">
        <v>468</v>
      </c>
      <c r="B654" s="2">
        <v>129</v>
      </c>
      <c r="C654" s="100" t="s">
        <v>2666</v>
      </c>
      <c r="D654" s="347" t="s">
        <v>813</v>
      </c>
      <c r="E654" s="26">
        <v>10</v>
      </c>
      <c r="F654" s="26">
        <v>10</v>
      </c>
      <c r="G654" s="2" t="s">
        <v>2818</v>
      </c>
      <c r="H654" s="344" t="s">
        <v>18</v>
      </c>
      <c r="L654" s="5">
        <v>7</v>
      </c>
      <c r="U654" s="5">
        <v>3</v>
      </c>
      <c r="AA654" s="102" t="s">
        <v>4155</v>
      </c>
      <c r="AB654" s="26" t="s">
        <v>2455</v>
      </c>
    </row>
    <row r="655" spans="1:45">
      <c r="A655" s="318" t="s">
        <v>1917</v>
      </c>
      <c r="B655" s="2">
        <v>217</v>
      </c>
      <c r="C655" s="100" t="s">
        <v>2666</v>
      </c>
      <c r="D655" s="347" t="s">
        <v>925</v>
      </c>
      <c r="E655" s="26">
        <v>12</v>
      </c>
      <c r="F655" s="26">
        <v>12</v>
      </c>
      <c r="G655" s="2" t="s">
        <v>2818</v>
      </c>
      <c r="H655" s="344" t="s">
        <v>39</v>
      </c>
      <c r="J655" s="5">
        <v>5</v>
      </c>
      <c r="L655" s="5">
        <v>3</v>
      </c>
      <c r="M655" s="5">
        <v>4</v>
      </c>
      <c r="AA655" s="41" t="s">
        <v>4320</v>
      </c>
      <c r="AB655" s="26" t="s">
        <v>2455</v>
      </c>
    </row>
    <row r="656" spans="1:45">
      <c r="A656" s="318" t="s">
        <v>1860</v>
      </c>
      <c r="B656" s="2">
        <v>100</v>
      </c>
      <c r="C656" s="100" t="s">
        <v>2664</v>
      </c>
      <c r="D656" s="347" t="s">
        <v>5132</v>
      </c>
      <c r="E656" s="26">
        <v>1</v>
      </c>
      <c r="F656" s="26">
        <v>1</v>
      </c>
      <c r="G656" s="2" t="s">
        <v>2818</v>
      </c>
      <c r="H656" s="344" t="s">
        <v>1993</v>
      </c>
      <c r="K656" s="5">
        <v>1</v>
      </c>
      <c r="N656" s="5">
        <v>2</v>
      </c>
      <c r="AA656" s="41" t="s">
        <v>4149</v>
      </c>
      <c r="AB656" s="103" t="s">
        <v>625</v>
      </c>
    </row>
    <row r="657" spans="1:43">
      <c r="A657" s="318" t="s">
        <v>1169</v>
      </c>
      <c r="B657" s="2">
        <v>186</v>
      </c>
      <c r="C657" s="96" t="s">
        <v>1758</v>
      </c>
      <c r="D657" s="347" t="s">
        <v>310</v>
      </c>
      <c r="E657" s="26">
        <v>7</v>
      </c>
      <c r="F657" s="26">
        <v>7</v>
      </c>
      <c r="G657" s="2" t="s">
        <v>2818</v>
      </c>
      <c r="H657" s="343" t="s">
        <v>18</v>
      </c>
      <c r="J657" s="5">
        <v>7</v>
      </c>
      <c r="AA657" s="41" t="s">
        <v>4127</v>
      </c>
      <c r="AB657" s="26" t="s">
        <v>2455</v>
      </c>
      <c r="AQ657" s="26" t="s">
        <v>1169</v>
      </c>
    </row>
    <row r="658" spans="1:43">
      <c r="A658" s="318" t="s">
        <v>1169</v>
      </c>
      <c r="B658" s="2">
        <v>193</v>
      </c>
      <c r="C658" s="97" t="s">
        <v>578</v>
      </c>
      <c r="D658" s="347" t="s">
        <v>1230</v>
      </c>
      <c r="E658" s="26">
        <v>1</v>
      </c>
      <c r="F658" s="26">
        <v>1</v>
      </c>
      <c r="G658" s="2" t="s">
        <v>2821</v>
      </c>
      <c r="H658" s="343" t="s">
        <v>2337</v>
      </c>
      <c r="N658" s="5">
        <v>4</v>
      </c>
      <c r="AA658" s="41" t="s">
        <v>180</v>
      </c>
      <c r="AB658" s="26" t="s">
        <v>2455</v>
      </c>
      <c r="AQ658" s="26" t="s">
        <v>1169</v>
      </c>
    </row>
    <row r="659" spans="1:43">
      <c r="A659" s="318" t="s">
        <v>364</v>
      </c>
      <c r="B659" s="2">
        <v>140</v>
      </c>
      <c r="C659" s="100" t="s">
        <v>2666</v>
      </c>
      <c r="D659" s="347" t="s">
        <v>612</v>
      </c>
      <c r="E659" s="26">
        <v>15</v>
      </c>
      <c r="F659" s="26">
        <v>15</v>
      </c>
      <c r="G659" s="2" t="s">
        <v>2818</v>
      </c>
      <c r="H659" s="344" t="s">
        <v>18</v>
      </c>
      <c r="I659" s="5">
        <v>7</v>
      </c>
      <c r="M659" s="5">
        <v>1</v>
      </c>
      <c r="T659" s="5">
        <v>2</v>
      </c>
      <c r="W659" s="5">
        <v>5</v>
      </c>
      <c r="AA659" s="102" t="s">
        <v>4164</v>
      </c>
      <c r="AB659" s="26" t="s">
        <v>2455</v>
      </c>
    </row>
    <row r="660" spans="1:43">
      <c r="A660" s="318" t="s">
        <v>1860</v>
      </c>
      <c r="B660" s="2">
        <v>29</v>
      </c>
      <c r="C660" s="100" t="s">
        <v>2664</v>
      </c>
      <c r="D660" s="347" t="s">
        <v>4998</v>
      </c>
      <c r="E660" s="26">
        <v>2</v>
      </c>
      <c r="F660" s="26">
        <v>2</v>
      </c>
      <c r="G660" s="2" t="s">
        <v>2818</v>
      </c>
      <c r="H660" s="344" t="s">
        <v>18</v>
      </c>
      <c r="N660" s="5">
        <v>6</v>
      </c>
      <c r="AA660" s="347" t="s">
        <v>4638</v>
      </c>
      <c r="AB660" s="103" t="s">
        <v>625</v>
      </c>
    </row>
    <row r="661" spans="1:43">
      <c r="A661" s="383" t="s">
        <v>468</v>
      </c>
      <c r="B661" s="2">
        <v>109</v>
      </c>
      <c r="C661" s="100" t="s">
        <v>2666</v>
      </c>
      <c r="D661" s="347" t="s">
        <v>814</v>
      </c>
      <c r="E661" s="26">
        <v>15</v>
      </c>
      <c r="F661" s="26">
        <v>15</v>
      </c>
      <c r="G661" s="2" t="s">
        <v>1747</v>
      </c>
      <c r="H661" s="344" t="s">
        <v>815</v>
      </c>
      <c r="I661" s="5">
        <v>7</v>
      </c>
      <c r="W661" s="5">
        <v>5</v>
      </c>
      <c r="X661" s="5">
        <v>3</v>
      </c>
      <c r="AA661" s="102" t="s">
        <v>4164</v>
      </c>
      <c r="AB661" s="26" t="s">
        <v>2455</v>
      </c>
    </row>
    <row r="662" spans="1:43">
      <c r="A662" s="318" t="s">
        <v>365</v>
      </c>
      <c r="B662" s="2">
        <v>192</v>
      </c>
      <c r="C662" s="100" t="s">
        <v>2666</v>
      </c>
      <c r="D662" s="347" t="s">
        <v>2669</v>
      </c>
      <c r="E662" s="26">
        <v>8</v>
      </c>
      <c r="F662" s="26">
        <v>8</v>
      </c>
      <c r="G662" s="2" t="s">
        <v>2818</v>
      </c>
      <c r="H662" s="344" t="s">
        <v>870</v>
      </c>
      <c r="J662" s="5">
        <v>3</v>
      </c>
      <c r="M662" s="5">
        <v>4</v>
      </c>
      <c r="T662" s="5">
        <v>1</v>
      </c>
      <c r="AA662" s="41" t="s">
        <v>4638</v>
      </c>
      <c r="AB662" s="26" t="s">
        <v>2455</v>
      </c>
    </row>
    <row r="663" spans="1:43">
      <c r="A663" s="318" t="s">
        <v>363</v>
      </c>
      <c r="B663" s="2">
        <v>284</v>
      </c>
      <c r="C663" s="100" t="s">
        <v>2664</v>
      </c>
      <c r="D663" s="347" t="s">
        <v>5133</v>
      </c>
      <c r="E663" s="420">
        <v>1</v>
      </c>
      <c r="F663" s="26">
        <v>0</v>
      </c>
      <c r="G663" s="2" t="s">
        <v>2818</v>
      </c>
      <c r="H663" s="344" t="s">
        <v>18</v>
      </c>
      <c r="N663" s="5">
        <v>2</v>
      </c>
      <c r="AA663" s="41" t="s">
        <v>4149</v>
      </c>
      <c r="AB663" s="103" t="s">
        <v>625</v>
      </c>
    </row>
    <row r="664" spans="1:43">
      <c r="A664" s="341" t="s">
        <v>4921</v>
      </c>
      <c r="B664" s="5">
        <v>25</v>
      </c>
      <c r="C664" s="32" t="s">
        <v>578</v>
      </c>
      <c r="D664" s="58" t="s">
        <v>5133</v>
      </c>
      <c r="E664" s="99">
        <v>1</v>
      </c>
      <c r="F664" s="99">
        <v>1</v>
      </c>
      <c r="G664" s="43" t="s">
        <v>2818</v>
      </c>
      <c r="H664" s="57" t="s">
        <v>18</v>
      </c>
      <c r="I664"/>
      <c r="N664" s="5">
        <v>2</v>
      </c>
      <c r="Y664" s="43"/>
      <c r="Z664" s="43"/>
      <c r="AA664" s="593" t="s">
        <v>4149</v>
      </c>
      <c r="AQ664" s="26" t="s">
        <v>8</v>
      </c>
    </row>
    <row r="665" spans="1:43">
      <c r="A665" s="318" t="s">
        <v>836</v>
      </c>
      <c r="B665" s="2">
        <v>141</v>
      </c>
      <c r="C665" s="96" t="s">
        <v>2666</v>
      </c>
      <c r="D665" s="347" t="s">
        <v>3098</v>
      </c>
      <c r="E665" s="26">
        <v>13</v>
      </c>
      <c r="F665" s="26">
        <v>13</v>
      </c>
      <c r="G665" s="2" t="s">
        <v>2818</v>
      </c>
      <c r="H665" s="344" t="s">
        <v>2345</v>
      </c>
      <c r="J665" s="5">
        <v>2</v>
      </c>
      <c r="K665" s="5">
        <v>7</v>
      </c>
      <c r="Q665" s="5">
        <v>4</v>
      </c>
      <c r="AA665" s="41" t="s">
        <v>4154</v>
      </c>
      <c r="AB665" s="26" t="s">
        <v>2455</v>
      </c>
    </row>
    <row r="666" spans="1:43">
      <c r="A666" s="383" t="s">
        <v>468</v>
      </c>
      <c r="B666" s="2">
        <v>110</v>
      </c>
      <c r="C666" s="100" t="s">
        <v>2666</v>
      </c>
      <c r="D666" s="347" t="s">
        <v>1003</v>
      </c>
      <c r="E666" s="26">
        <v>9</v>
      </c>
      <c r="F666" s="26">
        <v>9</v>
      </c>
      <c r="G666" s="2" t="s">
        <v>2818</v>
      </c>
      <c r="H666" s="343" t="s">
        <v>42</v>
      </c>
      <c r="I666" s="5">
        <v>7</v>
      </c>
      <c r="W666" s="5">
        <v>2</v>
      </c>
      <c r="AA666" s="102" t="s">
        <v>4164</v>
      </c>
      <c r="AB666" s="26" t="s">
        <v>2455</v>
      </c>
    </row>
    <row r="667" spans="1:43">
      <c r="A667" s="318" t="s">
        <v>1860</v>
      </c>
      <c r="B667" s="2">
        <v>101</v>
      </c>
      <c r="C667" s="100" t="s">
        <v>2664</v>
      </c>
      <c r="D667" s="347" t="s">
        <v>5134</v>
      </c>
      <c r="E667" s="26">
        <v>1</v>
      </c>
      <c r="F667" s="26">
        <v>1</v>
      </c>
      <c r="G667" s="2" t="s">
        <v>2818</v>
      </c>
      <c r="H667" s="344" t="s">
        <v>1993</v>
      </c>
      <c r="N667" s="5">
        <v>4</v>
      </c>
      <c r="AA667" s="41" t="s">
        <v>4149</v>
      </c>
      <c r="AB667" s="103" t="s">
        <v>625</v>
      </c>
    </row>
    <row r="668" spans="1:43">
      <c r="A668" s="341" t="s">
        <v>5702</v>
      </c>
      <c r="B668" s="5">
        <v>20</v>
      </c>
      <c r="C668" s="240" t="s">
        <v>2664</v>
      </c>
      <c r="D668" s="58" t="s">
        <v>5752</v>
      </c>
      <c r="E668" s="99">
        <v>12</v>
      </c>
      <c r="F668" s="99">
        <v>12</v>
      </c>
      <c r="G668" s="43" t="s">
        <v>2818</v>
      </c>
      <c r="H668" s="57" t="s">
        <v>2712</v>
      </c>
      <c r="I668"/>
      <c r="M668" s="5">
        <v>7</v>
      </c>
      <c r="R668" s="5">
        <v>3</v>
      </c>
      <c r="Y668" s="43"/>
      <c r="Z668" s="43"/>
      <c r="AA668" s="593" t="s">
        <v>5766</v>
      </c>
      <c r="AQ668" s="26" t="s">
        <v>8</v>
      </c>
    </row>
    <row r="669" spans="1:43">
      <c r="A669" s="341" t="s">
        <v>5702</v>
      </c>
      <c r="B669" s="5">
        <v>24</v>
      </c>
      <c r="C669" s="240" t="s">
        <v>2664</v>
      </c>
      <c r="D669" s="58" t="s">
        <v>5755</v>
      </c>
      <c r="E669" s="99">
        <v>12</v>
      </c>
      <c r="F669" s="99">
        <v>12</v>
      </c>
      <c r="G669" s="43" t="s">
        <v>1747</v>
      </c>
      <c r="H669" s="57" t="s">
        <v>5756</v>
      </c>
      <c r="I669"/>
      <c r="M669" s="5">
        <v>8</v>
      </c>
      <c r="N669" s="5">
        <v>6</v>
      </c>
      <c r="Y669" s="43"/>
      <c r="Z669" s="43"/>
      <c r="AA669" s="593" t="s">
        <v>5766</v>
      </c>
      <c r="AQ669" s="26" t="s">
        <v>8</v>
      </c>
    </row>
    <row r="670" spans="1:43">
      <c r="A670" s="318" t="s">
        <v>1917</v>
      </c>
      <c r="B670" s="2">
        <v>182</v>
      </c>
      <c r="C670" s="100" t="s">
        <v>2664</v>
      </c>
      <c r="D670" s="347" t="s">
        <v>1078</v>
      </c>
      <c r="E670" s="26">
        <v>6</v>
      </c>
      <c r="F670" s="26">
        <v>6</v>
      </c>
      <c r="G670" s="2" t="s">
        <v>2818</v>
      </c>
      <c r="H670" s="344" t="s">
        <v>2712</v>
      </c>
      <c r="L670" s="5">
        <v>4</v>
      </c>
      <c r="N670" s="5">
        <v>3</v>
      </c>
      <c r="P670" s="5">
        <v>1</v>
      </c>
      <c r="AA670" s="347" t="s">
        <v>4639</v>
      </c>
      <c r="AB670" s="103" t="s">
        <v>625</v>
      </c>
    </row>
    <row r="671" spans="1:43">
      <c r="A671" s="341" t="s">
        <v>5702</v>
      </c>
      <c r="B671" s="5">
        <v>23</v>
      </c>
      <c r="C671" s="240" t="s">
        <v>2664</v>
      </c>
      <c r="D671" s="58" t="s">
        <v>5754</v>
      </c>
      <c r="E671" s="99">
        <v>13</v>
      </c>
      <c r="F671" s="99">
        <v>13</v>
      </c>
      <c r="G671" s="43" t="s">
        <v>2818</v>
      </c>
      <c r="H671" s="57" t="s">
        <v>2712</v>
      </c>
      <c r="I671" s="45"/>
      <c r="J671" s="5">
        <v>7</v>
      </c>
      <c r="T671" s="5">
        <v>6</v>
      </c>
      <c r="Y671" s="43"/>
      <c r="Z671" s="43"/>
      <c r="AA671" s="593" t="s">
        <v>5766</v>
      </c>
      <c r="AQ671" s="26" t="s">
        <v>8</v>
      </c>
    </row>
    <row r="672" spans="1:43">
      <c r="A672" s="341" t="s">
        <v>5702</v>
      </c>
      <c r="B672" s="5">
        <v>28</v>
      </c>
      <c r="C672" s="240" t="s">
        <v>2664</v>
      </c>
      <c r="D672" s="58" t="s">
        <v>5759</v>
      </c>
      <c r="E672" s="99">
        <v>12</v>
      </c>
      <c r="F672" s="99">
        <v>12</v>
      </c>
      <c r="G672" s="43" t="s">
        <v>2818</v>
      </c>
      <c r="H672" s="57" t="s">
        <v>2712</v>
      </c>
      <c r="I672"/>
      <c r="M672" s="5">
        <v>5</v>
      </c>
      <c r="N672" s="5">
        <v>3</v>
      </c>
      <c r="R672" s="5">
        <v>6</v>
      </c>
      <c r="Y672" s="43"/>
      <c r="Z672" s="43"/>
      <c r="AA672" s="593" t="s">
        <v>5766</v>
      </c>
      <c r="AQ672" s="26" t="s">
        <v>8</v>
      </c>
    </row>
    <row r="673" spans="1:43">
      <c r="A673" s="341" t="s">
        <v>5702</v>
      </c>
      <c r="B673" s="5">
        <v>31</v>
      </c>
      <c r="C673" s="240" t="s">
        <v>2664</v>
      </c>
      <c r="D673" s="58" t="s">
        <v>5761</v>
      </c>
      <c r="E673" s="99">
        <v>14</v>
      </c>
      <c r="F673" s="99">
        <v>14</v>
      </c>
      <c r="G673" s="43" t="s">
        <v>1747</v>
      </c>
      <c r="H673" s="57" t="s">
        <v>5756</v>
      </c>
      <c r="I673"/>
      <c r="M673" s="5">
        <v>5</v>
      </c>
      <c r="N673" s="5">
        <v>3</v>
      </c>
      <c r="R673" s="5">
        <v>6</v>
      </c>
      <c r="Y673" s="43"/>
      <c r="Z673" s="43"/>
      <c r="AA673" s="593" t="s">
        <v>5766</v>
      </c>
      <c r="AQ673" s="26" t="s">
        <v>8</v>
      </c>
    </row>
    <row r="674" spans="1:43">
      <c r="A674" s="341" t="s">
        <v>5702</v>
      </c>
      <c r="B674" s="5">
        <v>28</v>
      </c>
      <c r="C674" s="240" t="s">
        <v>2664</v>
      </c>
      <c r="D674" s="58" t="s">
        <v>5760</v>
      </c>
      <c r="E674" s="99">
        <v>12</v>
      </c>
      <c r="F674" s="99">
        <v>12</v>
      </c>
      <c r="G674" s="43" t="s">
        <v>2818</v>
      </c>
      <c r="H674" s="57" t="s">
        <v>2712</v>
      </c>
      <c r="I674"/>
      <c r="M674" s="5">
        <v>7</v>
      </c>
      <c r="R674" s="5">
        <v>5</v>
      </c>
      <c r="Y674" s="43"/>
      <c r="Z674" s="43"/>
      <c r="AA674" s="593" t="s">
        <v>5766</v>
      </c>
      <c r="AQ674" s="26" t="s">
        <v>8</v>
      </c>
    </row>
    <row r="675" spans="1:43">
      <c r="A675" s="318" t="s">
        <v>1917</v>
      </c>
      <c r="B675" s="2">
        <v>182</v>
      </c>
      <c r="C675" s="100" t="s">
        <v>2664</v>
      </c>
      <c r="D675" s="347" t="s">
        <v>4999</v>
      </c>
      <c r="E675" s="26">
        <v>12</v>
      </c>
      <c r="F675" s="26">
        <v>12</v>
      </c>
      <c r="G675" s="2" t="s">
        <v>2818</v>
      </c>
      <c r="H675" s="344" t="s">
        <v>2712</v>
      </c>
      <c r="M675" s="5">
        <v>7</v>
      </c>
      <c r="R675" s="5">
        <v>5</v>
      </c>
      <c r="AA675" s="347" t="s">
        <v>4639</v>
      </c>
      <c r="AB675" s="103" t="s">
        <v>625</v>
      </c>
    </row>
    <row r="676" spans="1:43">
      <c r="A676" s="340" t="s">
        <v>2665</v>
      </c>
      <c r="B676" s="15"/>
      <c r="C676" s="100" t="s">
        <v>2664</v>
      </c>
      <c r="D676" s="347" t="s">
        <v>4999</v>
      </c>
      <c r="E676" s="26">
        <v>2</v>
      </c>
      <c r="F676" s="26">
        <v>2</v>
      </c>
      <c r="G676" s="2" t="s">
        <v>2818</v>
      </c>
      <c r="H676" s="343" t="s">
        <v>2712</v>
      </c>
      <c r="N676" s="5">
        <v>6</v>
      </c>
      <c r="AA676" s="41" t="s">
        <v>4150</v>
      </c>
      <c r="AB676" s="103" t="s">
        <v>625</v>
      </c>
    </row>
    <row r="677" spans="1:43">
      <c r="A677" s="341" t="s">
        <v>5702</v>
      </c>
      <c r="B677" s="5">
        <v>19</v>
      </c>
      <c r="C677" s="240" t="s">
        <v>2664</v>
      </c>
      <c r="D677" s="36" t="s">
        <v>4999</v>
      </c>
      <c r="E677" s="99">
        <v>12</v>
      </c>
      <c r="F677" s="99">
        <v>12</v>
      </c>
      <c r="G677" s="43" t="s">
        <v>2818</v>
      </c>
      <c r="H677" s="57" t="s">
        <v>2712</v>
      </c>
      <c r="I677"/>
      <c r="M677" s="5">
        <v>8</v>
      </c>
      <c r="N677" s="5">
        <v>6</v>
      </c>
      <c r="Y677" s="43"/>
      <c r="Z677" s="43"/>
      <c r="AA677" s="593" t="s">
        <v>5766</v>
      </c>
      <c r="AQ677" s="26" t="s">
        <v>8</v>
      </c>
    </row>
    <row r="678" spans="1:43">
      <c r="A678" s="341" t="s">
        <v>5702</v>
      </c>
      <c r="B678" s="5">
        <v>32</v>
      </c>
      <c r="C678" s="240" t="s">
        <v>2664</v>
      </c>
      <c r="D678" s="58" t="s">
        <v>5762</v>
      </c>
      <c r="E678" s="99">
        <v>16</v>
      </c>
      <c r="F678" s="99">
        <v>16</v>
      </c>
      <c r="G678" s="43" t="s">
        <v>2818</v>
      </c>
      <c r="H678" s="57" t="s">
        <v>2712</v>
      </c>
      <c r="I678"/>
      <c r="L678" s="5">
        <v>7</v>
      </c>
      <c r="P678" s="5">
        <v>8</v>
      </c>
      <c r="Y678" s="43"/>
      <c r="Z678" s="43"/>
      <c r="AA678" s="593" t="s">
        <v>5766</v>
      </c>
      <c r="AQ678" s="26" t="s">
        <v>8</v>
      </c>
    </row>
    <row r="679" spans="1:43">
      <c r="A679" s="341" t="s">
        <v>5702</v>
      </c>
      <c r="B679" s="5">
        <v>22</v>
      </c>
      <c r="C679" s="240" t="s">
        <v>2664</v>
      </c>
      <c r="D679" s="58" t="s">
        <v>5753</v>
      </c>
      <c r="E679" s="99">
        <v>13</v>
      </c>
      <c r="F679" s="99">
        <v>13</v>
      </c>
      <c r="G679" s="43" t="s">
        <v>2818</v>
      </c>
      <c r="H679" s="57" t="s">
        <v>2712</v>
      </c>
      <c r="I679"/>
      <c r="K679" s="5">
        <v>7</v>
      </c>
      <c r="S679" s="5">
        <v>6</v>
      </c>
      <c r="Y679" s="43"/>
      <c r="Z679" s="91"/>
      <c r="AA679" s="592" t="s">
        <v>5766</v>
      </c>
      <c r="AQ679" s="26" t="s">
        <v>8</v>
      </c>
    </row>
    <row r="680" spans="1:43">
      <c r="A680" s="387" t="s">
        <v>2665</v>
      </c>
      <c r="B680" s="21"/>
      <c r="C680" s="369" t="s">
        <v>2664</v>
      </c>
      <c r="D680" s="347" t="s">
        <v>2976</v>
      </c>
      <c r="E680" s="594">
        <v>4</v>
      </c>
      <c r="F680" s="26">
        <v>2</v>
      </c>
      <c r="G680" s="2" t="s">
        <v>2818</v>
      </c>
      <c r="H680" s="343" t="s">
        <v>2712</v>
      </c>
      <c r="N680" s="5">
        <v>6</v>
      </c>
      <c r="Z680" s="91"/>
      <c r="AA680" s="90" t="s">
        <v>4150</v>
      </c>
      <c r="AB680" s="103" t="s">
        <v>625</v>
      </c>
    </row>
    <row r="681" spans="1:43">
      <c r="A681" s="341" t="s">
        <v>5702</v>
      </c>
      <c r="B681" s="5">
        <v>27</v>
      </c>
      <c r="C681" s="9" t="s">
        <v>2664</v>
      </c>
      <c r="D681" s="58" t="s">
        <v>5758</v>
      </c>
      <c r="E681" s="91">
        <v>12</v>
      </c>
      <c r="F681" s="91">
        <v>12</v>
      </c>
      <c r="G681" s="104" t="s">
        <v>2818</v>
      </c>
      <c r="H681" s="57" t="s">
        <v>2712</v>
      </c>
      <c r="I681"/>
      <c r="M681" s="5">
        <v>7</v>
      </c>
      <c r="R681" s="5">
        <v>5</v>
      </c>
      <c r="Y681" s="43"/>
      <c r="Z681" s="91"/>
      <c r="AA681" s="593" t="s">
        <v>5766</v>
      </c>
      <c r="AQ681" s="26" t="s">
        <v>8</v>
      </c>
    </row>
    <row r="682" spans="1:43">
      <c r="A682" s="318" t="s">
        <v>1860</v>
      </c>
      <c r="B682" s="2">
        <v>11</v>
      </c>
      <c r="C682" s="382" t="s">
        <v>2664</v>
      </c>
      <c r="D682" s="347" t="s">
        <v>917</v>
      </c>
      <c r="E682" s="32">
        <v>9</v>
      </c>
      <c r="F682" s="32">
        <v>9</v>
      </c>
      <c r="G682" s="25" t="s">
        <v>2818</v>
      </c>
      <c r="H682" s="344" t="s">
        <v>1993</v>
      </c>
      <c r="J682" s="5">
        <v>5</v>
      </c>
      <c r="L682" s="5">
        <v>2</v>
      </c>
      <c r="U682" s="5">
        <v>2</v>
      </c>
      <c r="Z682" s="91"/>
      <c r="AA682" s="41" t="s">
        <v>4622</v>
      </c>
      <c r="AB682" s="103" t="s">
        <v>625</v>
      </c>
    </row>
    <row r="683" spans="1:43">
      <c r="A683" s="340" t="s">
        <v>2665</v>
      </c>
      <c r="B683" s="15"/>
      <c r="C683" s="382" t="s">
        <v>2664</v>
      </c>
      <c r="D683" s="347" t="s">
        <v>2837</v>
      </c>
      <c r="E683" s="32">
        <v>4</v>
      </c>
      <c r="F683" s="32">
        <v>4</v>
      </c>
      <c r="G683" s="25" t="s">
        <v>2818</v>
      </c>
      <c r="H683" s="343" t="s">
        <v>2351</v>
      </c>
      <c r="L683" s="2">
        <v>3</v>
      </c>
      <c r="N683" s="5">
        <v>4</v>
      </c>
      <c r="Z683" s="91"/>
      <c r="AA683" s="41" t="s">
        <v>4150</v>
      </c>
      <c r="AB683" s="103" t="s">
        <v>625</v>
      </c>
    </row>
    <row r="684" spans="1:43">
      <c r="A684" s="318" t="s">
        <v>1860</v>
      </c>
      <c r="B684" s="2">
        <v>73</v>
      </c>
      <c r="C684" s="495" t="s">
        <v>2664</v>
      </c>
      <c r="D684" s="347" t="s">
        <v>4302</v>
      </c>
      <c r="E684" s="32">
        <v>6</v>
      </c>
      <c r="F684" s="32">
        <v>6</v>
      </c>
      <c r="G684" s="25" t="s">
        <v>2818</v>
      </c>
      <c r="H684" s="343" t="s">
        <v>42</v>
      </c>
      <c r="K684" s="5">
        <v>4</v>
      </c>
      <c r="M684" s="5">
        <v>2</v>
      </c>
      <c r="Z684" s="91"/>
      <c r="AA684" s="90" t="s">
        <v>4150</v>
      </c>
      <c r="AB684" s="103" t="s">
        <v>625</v>
      </c>
    </row>
    <row r="685" spans="1:43">
      <c r="A685" s="341" t="s">
        <v>2665</v>
      </c>
      <c r="C685" s="382" t="s">
        <v>2664</v>
      </c>
      <c r="D685" s="347" t="s">
        <v>5368</v>
      </c>
      <c r="E685" s="32">
        <v>7</v>
      </c>
      <c r="F685" s="32">
        <v>7</v>
      </c>
      <c r="G685" s="25" t="s">
        <v>2818</v>
      </c>
      <c r="H685" s="343" t="s">
        <v>42</v>
      </c>
      <c r="K685" s="5">
        <v>1</v>
      </c>
      <c r="L685" s="5">
        <v>1</v>
      </c>
      <c r="N685" s="5">
        <v>6</v>
      </c>
      <c r="Q685" s="5">
        <v>3</v>
      </c>
      <c r="Z685" s="91"/>
      <c r="AA685" s="41" t="s">
        <v>4154</v>
      </c>
    </row>
    <row r="686" spans="1:43">
      <c r="A686" s="318" t="s">
        <v>836</v>
      </c>
      <c r="B686" s="2">
        <v>113</v>
      </c>
      <c r="C686" s="495" t="s">
        <v>2666</v>
      </c>
      <c r="D686" s="347" t="s">
        <v>3138</v>
      </c>
      <c r="E686" s="32">
        <v>13</v>
      </c>
      <c r="F686" s="32">
        <v>13</v>
      </c>
      <c r="G686" s="25" t="s">
        <v>2818</v>
      </c>
      <c r="H686" s="344" t="s">
        <v>18</v>
      </c>
      <c r="K686" s="5">
        <v>5</v>
      </c>
      <c r="M686" s="5">
        <v>4</v>
      </c>
      <c r="Q686" s="5">
        <v>4</v>
      </c>
      <c r="Z686" s="91"/>
      <c r="AA686" s="41" t="s">
        <v>4154</v>
      </c>
      <c r="AB686" s="26" t="s">
        <v>2455</v>
      </c>
    </row>
    <row r="687" spans="1:43">
      <c r="A687" s="318" t="s">
        <v>1758</v>
      </c>
      <c r="B687" s="2">
        <v>100</v>
      </c>
      <c r="C687" s="382" t="s">
        <v>2666</v>
      </c>
      <c r="D687" s="347" t="s">
        <v>2742</v>
      </c>
      <c r="E687" s="32">
        <v>8</v>
      </c>
      <c r="F687" s="32">
        <v>8</v>
      </c>
      <c r="G687" s="25" t="s">
        <v>2818</v>
      </c>
      <c r="H687" s="343" t="s">
        <v>18</v>
      </c>
      <c r="M687" s="5">
        <v>7</v>
      </c>
      <c r="O687" s="5">
        <v>1</v>
      </c>
      <c r="Z687" s="91"/>
      <c r="AA687" s="41" t="s">
        <v>4127</v>
      </c>
      <c r="AB687" s="26" t="s">
        <v>2455</v>
      </c>
    </row>
    <row r="688" spans="1:43">
      <c r="A688" s="318" t="s">
        <v>1860</v>
      </c>
      <c r="B688" s="2">
        <v>15</v>
      </c>
      <c r="C688" s="495" t="s">
        <v>2666</v>
      </c>
      <c r="D688" s="347" t="s">
        <v>1516</v>
      </c>
      <c r="E688" s="32">
        <v>8</v>
      </c>
      <c r="F688" s="32">
        <v>8</v>
      </c>
      <c r="G688" s="25" t="s">
        <v>2818</v>
      </c>
      <c r="H688" s="344" t="s">
        <v>18</v>
      </c>
      <c r="J688" s="5">
        <v>3</v>
      </c>
      <c r="M688" s="5">
        <v>5</v>
      </c>
      <c r="Z688" s="91"/>
      <c r="AA688" s="41" t="s">
        <v>4152</v>
      </c>
      <c r="AB688" s="26" t="s">
        <v>2455</v>
      </c>
    </row>
    <row r="689" spans="1:43">
      <c r="A689" s="340" t="s">
        <v>5363</v>
      </c>
      <c r="B689" s="15"/>
      <c r="C689" s="382" t="s">
        <v>2666</v>
      </c>
      <c r="D689" s="347" t="s">
        <v>2835</v>
      </c>
      <c r="E689" s="32">
        <v>6</v>
      </c>
      <c r="F689" s="32">
        <v>6</v>
      </c>
      <c r="G689" s="25" t="s">
        <v>2818</v>
      </c>
      <c r="H689" s="343" t="s">
        <v>18</v>
      </c>
      <c r="M689" s="5">
        <v>6</v>
      </c>
      <c r="Z689" s="91"/>
      <c r="AA689" s="41" t="s">
        <v>4154</v>
      </c>
      <c r="AB689" s="26" t="s">
        <v>2455</v>
      </c>
    </row>
    <row r="690" spans="1:43">
      <c r="A690" s="318" t="s">
        <v>365</v>
      </c>
      <c r="B690" s="2">
        <v>223</v>
      </c>
      <c r="C690" s="495" t="s">
        <v>2664</v>
      </c>
      <c r="D690" s="347" t="s">
        <v>2701</v>
      </c>
      <c r="E690" s="32">
        <v>2</v>
      </c>
      <c r="F690" s="32">
        <v>2</v>
      </c>
      <c r="G690" s="2" t="s">
        <v>2821</v>
      </c>
      <c r="H690" s="344" t="s">
        <v>2701</v>
      </c>
      <c r="N690" s="5">
        <v>6</v>
      </c>
      <c r="Z690" s="91"/>
      <c r="AA690" s="41" t="s">
        <v>4150</v>
      </c>
      <c r="AB690" s="103" t="s">
        <v>625</v>
      </c>
    </row>
    <row r="691" spans="1:43">
      <c r="A691" s="341" t="s">
        <v>5058</v>
      </c>
      <c r="B691" s="5">
        <v>21</v>
      </c>
      <c r="C691" s="9" t="s">
        <v>2664</v>
      </c>
      <c r="D691" s="58" t="s">
        <v>5730</v>
      </c>
      <c r="E691" s="91">
        <v>5</v>
      </c>
      <c r="F691" s="91">
        <v>5</v>
      </c>
      <c r="G691" s="104" t="s">
        <v>2821</v>
      </c>
      <c r="H691" s="57" t="s">
        <v>2701</v>
      </c>
      <c r="I691"/>
      <c r="J691" s="43">
        <v>3</v>
      </c>
      <c r="N691" s="5">
        <v>6</v>
      </c>
      <c r="Y691" s="43"/>
      <c r="Z691" s="91"/>
      <c r="AA691" s="90" t="s">
        <v>4150</v>
      </c>
      <c r="AQ691" s="26" t="s">
        <v>8</v>
      </c>
    </row>
    <row r="692" spans="1:43">
      <c r="A692" s="341" t="s">
        <v>5058</v>
      </c>
      <c r="B692" s="5">
        <v>20</v>
      </c>
      <c r="C692" s="9" t="s">
        <v>2664</v>
      </c>
      <c r="D692" s="58" t="s">
        <v>5729</v>
      </c>
      <c r="E692" s="91">
        <v>2</v>
      </c>
      <c r="F692" s="91">
        <v>2</v>
      </c>
      <c r="G692" s="104" t="s">
        <v>2821</v>
      </c>
      <c r="H692" s="57" t="s">
        <v>2701</v>
      </c>
      <c r="I692"/>
      <c r="J692" s="43"/>
      <c r="N692" s="5">
        <v>6</v>
      </c>
      <c r="Y692" s="43"/>
      <c r="Z692" s="91"/>
      <c r="AA692" s="41" t="s">
        <v>4150</v>
      </c>
      <c r="AQ692" s="26" t="s">
        <v>8</v>
      </c>
    </row>
    <row r="693" spans="1:43">
      <c r="A693" s="341" t="s">
        <v>4922</v>
      </c>
      <c r="B693" s="5">
        <v>9</v>
      </c>
      <c r="C693" s="9" t="s">
        <v>2664</v>
      </c>
      <c r="D693" s="36" t="s">
        <v>5736</v>
      </c>
      <c r="E693" s="91">
        <v>3</v>
      </c>
      <c r="F693" s="91">
        <v>3</v>
      </c>
      <c r="G693" s="104" t="s">
        <v>2818</v>
      </c>
      <c r="H693" s="57" t="s">
        <v>5737</v>
      </c>
      <c r="I693"/>
      <c r="L693" s="5">
        <v>3</v>
      </c>
      <c r="Y693" s="43"/>
      <c r="Z693" s="91"/>
      <c r="AA693" s="41" t="s">
        <v>4150</v>
      </c>
      <c r="AQ693" s="26" t="s">
        <v>8</v>
      </c>
    </row>
    <row r="694" spans="1:43">
      <c r="A694" s="318" t="s">
        <v>364</v>
      </c>
      <c r="B694" s="2">
        <v>135</v>
      </c>
      <c r="C694" s="495" t="s">
        <v>2666</v>
      </c>
      <c r="D694" s="347" t="s">
        <v>1963</v>
      </c>
      <c r="E694" s="32">
        <v>17</v>
      </c>
      <c r="F694" s="32">
        <v>17</v>
      </c>
      <c r="G694" s="25" t="s">
        <v>2818</v>
      </c>
      <c r="H694" s="344" t="s">
        <v>18</v>
      </c>
      <c r="I694" s="5">
        <v>7</v>
      </c>
      <c r="W694" s="5">
        <v>5</v>
      </c>
      <c r="Y694" s="5">
        <v>5</v>
      </c>
      <c r="Z694" s="91"/>
      <c r="AA694" s="102" t="s">
        <v>4164</v>
      </c>
      <c r="AB694" s="26" t="s">
        <v>2455</v>
      </c>
    </row>
    <row r="695" spans="1:43">
      <c r="A695" s="340" t="s">
        <v>2665</v>
      </c>
      <c r="B695" s="15"/>
      <c r="C695" s="495" t="s">
        <v>2666</v>
      </c>
      <c r="D695" s="347" t="s">
        <v>2452</v>
      </c>
      <c r="E695" s="32">
        <v>10</v>
      </c>
      <c r="F695" s="32">
        <v>10</v>
      </c>
      <c r="G695" s="25" t="s">
        <v>2818</v>
      </c>
      <c r="H695" s="343" t="s">
        <v>18</v>
      </c>
      <c r="I695" s="5">
        <v>7</v>
      </c>
      <c r="W695" s="5">
        <v>3</v>
      </c>
      <c r="Z695" s="91"/>
      <c r="AA695" s="41" t="s">
        <v>4170</v>
      </c>
      <c r="AB695" s="26" t="s">
        <v>2455</v>
      </c>
    </row>
    <row r="696" spans="1:43">
      <c r="A696" s="318" t="s">
        <v>1297</v>
      </c>
      <c r="B696" s="2">
        <v>155</v>
      </c>
      <c r="C696" s="382" t="s">
        <v>2664</v>
      </c>
      <c r="D696" s="347" t="s">
        <v>1365</v>
      </c>
      <c r="E696" s="32">
        <v>5</v>
      </c>
      <c r="F696" s="32">
        <v>5</v>
      </c>
      <c r="G696" s="25" t="s">
        <v>2818</v>
      </c>
      <c r="H696" s="343" t="s">
        <v>1366</v>
      </c>
      <c r="K696" s="5">
        <v>3</v>
      </c>
      <c r="N696" s="5">
        <v>6</v>
      </c>
      <c r="Z696" s="91"/>
      <c r="AA696" s="41" t="s">
        <v>5340</v>
      </c>
    </row>
    <row r="697" spans="1:43">
      <c r="A697" s="318" t="s">
        <v>364</v>
      </c>
      <c r="B697" s="2">
        <v>139</v>
      </c>
      <c r="C697" s="495" t="s">
        <v>2666</v>
      </c>
      <c r="D697" s="347" t="s">
        <v>618</v>
      </c>
      <c r="E697" s="32">
        <v>17</v>
      </c>
      <c r="F697" s="32">
        <v>17</v>
      </c>
      <c r="G697" s="25" t="s">
        <v>2821</v>
      </c>
      <c r="H697" s="344" t="s">
        <v>2346</v>
      </c>
      <c r="I697" s="5">
        <v>7</v>
      </c>
      <c r="W697" s="5">
        <v>5</v>
      </c>
      <c r="X697" s="5">
        <v>5</v>
      </c>
      <c r="Z697" s="91"/>
      <c r="AA697" s="102" t="s">
        <v>4164</v>
      </c>
      <c r="AB697" s="26" t="s">
        <v>2455</v>
      </c>
    </row>
    <row r="698" spans="1:43">
      <c r="A698" s="318" t="s">
        <v>1860</v>
      </c>
      <c r="B698" s="2">
        <v>127</v>
      </c>
      <c r="C698" s="495" t="s">
        <v>2664</v>
      </c>
      <c r="D698" s="347" t="s">
        <v>5135</v>
      </c>
      <c r="E698" s="594">
        <v>1</v>
      </c>
      <c r="F698" s="32">
        <v>0</v>
      </c>
      <c r="G698" s="25" t="s">
        <v>2818</v>
      </c>
      <c r="H698" s="344" t="s">
        <v>1926</v>
      </c>
      <c r="N698" s="5">
        <v>2</v>
      </c>
      <c r="Z698" s="91"/>
      <c r="AA698" s="41" t="s">
        <v>4150</v>
      </c>
      <c r="AB698" s="103" t="s">
        <v>625</v>
      </c>
    </row>
    <row r="699" spans="1:43">
      <c r="A699" s="318" t="s">
        <v>1095</v>
      </c>
      <c r="B699" s="2">
        <v>178</v>
      </c>
      <c r="C699" s="382" t="s">
        <v>2666</v>
      </c>
      <c r="D699" s="347" t="s">
        <v>1709</v>
      </c>
      <c r="E699" s="32">
        <v>1</v>
      </c>
      <c r="F699" s="32">
        <v>1</v>
      </c>
      <c r="G699" s="25" t="s">
        <v>2818</v>
      </c>
      <c r="H699" s="343" t="s">
        <v>18</v>
      </c>
      <c r="N699" s="5">
        <v>4</v>
      </c>
      <c r="Z699" s="91"/>
      <c r="AA699" s="41" t="s">
        <v>4148</v>
      </c>
      <c r="AB699" s="26" t="s">
        <v>2455</v>
      </c>
      <c r="AQ699" s="99" t="s">
        <v>1095</v>
      </c>
    </row>
    <row r="700" spans="1:43">
      <c r="A700" s="340" t="s">
        <v>2665</v>
      </c>
      <c r="C700" s="495" t="s">
        <v>2666</v>
      </c>
      <c r="D700" s="347" t="s">
        <v>1665</v>
      </c>
      <c r="E700" s="32">
        <v>10</v>
      </c>
      <c r="F700" s="32">
        <v>10</v>
      </c>
      <c r="G700" s="25" t="s">
        <v>2818</v>
      </c>
      <c r="H700" s="343" t="s">
        <v>3122</v>
      </c>
      <c r="J700" s="5">
        <v>3</v>
      </c>
      <c r="M700" s="5">
        <v>4</v>
      </c>
      <c r="Z700" s="91"/>
      <c r="AA700" s="41" t="s">
        <v>4639</v>
      </c>
      <c r="AB700" s="26" t="s">
        <v>2455</v>
      </c>
      <c r="AM700" s="5">
        <v>3</v>
      </c>
    </row>
    <row r="701" spans="1:43">
      <c r="A701" s="318" t="s">
        <v>1758</v>
      </c>
      <c r="B701" s="2">
        <v>99</v>
      </c>
      <c r="C701" s="382" t="s">
        <v>2666</v>
      </c>
      <c r="D701" s="347" t="s">
        <v>2741</v>
      </c>
      <c r="E701" s="32">
        <v>9</v>
      </c>
      <c r="F701" s="32">
        <v>9</v>
      </c>
      <c r="G701" s="25" t="s">
        <v>2818</v>
      </c>
      <c r="H701" s="343" t="s">
        <v>18</v>
      </c>
      <c r="K701" s="5">
        <v>1</v>
      </c>
      <c r="M701" s="5">
        <v>6</v>
      </c>
      <c r="O701" s="5">
        <v>2</v>
      </c>
      <c r="Z701" s="91"/>
      <c r="AA701" s="41" t="s">
        <v>4127</v>
      </c>
      <c r="AB701" s="26" t="s">
        <v>2455</v>
      </c>
    </row>
    <row r="702" spans="1:43">
      <c r="A702" s="340" t="s">
        <v>2665</v>
      </c>
      <c r="B702" s="15"/>
      <c r="C702" s="382" t="s">
        <v>2666</v>
      </c>
      <c r="D702" s="347" t="s">
        <v>3201</v>
      </c>
      <c r="E702" s="32">
        <v>4</v>
      </c>
      <c r="F702" s="32">
        <v>4</v>
      </c>
      <c r="G702" s="25" t="s">
        <v>2818</v>
      </c>
      <c r="H702" s="343" t="s">
        <v>18</v>
      </c>
      <c r="K702" s="5">
        <v>1</v>
      </c>
      <c r="M702" s="5">
        <v>3</v>
      </c>
      <c r="Z702" s="91"/>
      <c r="AA702" s="41" t="s">
        <v>4127</v>
      </c>
      <c r="AB702" s="26" t="s">
        <v>2455</v>
      </c>
    </row>
    <row r="703" spans="1:43">
      <c r="A703" s="318" t="s">
        <v>1297</v>
      </c>
      <c r="B703" s="2">
        <v>210</v>
      </c>
      <c r="C703" s="545" t="s">
        <v>578</v>
      </c>
      <c r="D703" s="347" t="s">
        <v>1388</v>
      </c>
      <c r="E703" s="32">
        <v>8</v>
      </c>
      <c r="F703" s="32">
        <v>8</v>
      </c>
      <c r="G703" s="25" t="s">
        <v>2818</v>
      </c>
      <c r="H703" s="343" t="s">
        <v>1390</v>
      </c>
      <c r="J703" s="5">
        <v>4</v>
      </c>
      <c r="K703" s="5">
        <v>4</v>
      </c>
      <c r="Z703" s="91"/>
      <c r="AA703" s="41" t="s">
        <v>4148</v>
      </c>
      <c r="AB703" s="26" t="s">
        <v>2455</v>
      </c>
      <c r="AQ703" s="99" t="s">
        <v>1297</v>
      </c>
    </row>
    <row r="704" spans="1:43">
      <c r="A704" s="318" t="s">
        <v>1297</v>
      </c>
      <c r="B704" s="2">
        <v>210</v>
      </c>
      <c r="C704" s="545" t="s">
        <v>578</v>
      </c>
      <c r="D704" s="347" t="s">
        <v>1389</v>
      </c>
      <c r="E704" s="32">
        <v>6</v>
      </c>
      <c r="F704" s="32">
        <v>6</v>
      </c>
      <c r="G704" s="25" t="s">
        <v>2818</v>
      </c>
      <c r="H704" s="343" t="s">
        <v>1390</v>
      </c>
      <c r="M704" s="5">
        <v>6</v>
      </c>
      <c r="Z704" s="91"/>
      <c r="AA704" s="41" t="s">
        <v>4148</v>
      </c>
      <c r="AQ704" s="99" t="s">
        <v>1297</v>
      </c>
    </row>
    <row r="705" spans="1:28">
      <c r="A705" s="318" t="s">
        <v>1758</v>
      </c>
      <c r="B705" s="2">
        <v>102</v>
      </c>
      <c r="C705" s="382" t="s">
        <v>2666</v>
      </c>
      <c r="D705" s="347" t="s">
        <v>2746</v>
      </c>
      <c r="E705" s="32">
        <v>8</v>
      </c>
      <c r="F705" s="32">
        <v>8</v>
      </c>
      <c r="G705" s="25" t="s">
        <v>2818</v>
      </c>
      <c r="H705" s="343" t="s">
        <v>18</v>
      </c>
      <c r="M705" s="5">
        <v>7</v>
      </c>
      <c r="O705" s="5">
        <v>1</v>
      </c>
      <c r="Z705" s="91"/>
      <c r="AA705" s="41" t="s">
        <v>4127</v>
      </c>
      <c r="AB705" s="26" t="s">
        <v>2455</v>
      </c>
    </row>
    <row r="706" spans="1:28">
      <c r="A706" s="318" t="s">
        <v>1747</v>
      </c>
      <c r="B706" s="2">
        <v>206</v>
      </c>
      <c r="C706" s="495" t="s">
        <v>2666</v>
      </c>
      <c r="D706" s="347" t="s">
        <v>2514</v>
      </c>
      <c r="E706" s="594">
        <v>7</v>
      </c>
      <c r="F706" s="32">
        <v>6</v>
      </c>
      <c r="G706" s="25" t="s">
        <v>2818</v>
      </c>
      <c r="H706" s="344" t="s">
        <v>18</v>
      </c>
      <c r="M706" s="5">
        <v>3</v>
      </c>
      <c r="N706" s="5">
        <v>8</v>
      </c>
      <c r="R706" s="5">
        <v>1</v>
      </c>
      <c r="Z706" s="91"/>
      <c r="AA706" s="41" t="s">
        <v>4318</v>
      </c>
      <c r="AB706" s="103" t="s">
        <v>625</v>
      </c>
    </row>
    <row r="707" spans="1:28">
      <c r="A707" s="318" t="s">
        <v>1747</v>
      </c>
      <c r="B707" s="2">
        <v>207</v>
      </c>
      <c r="C707" s="495" t="s">
        <v>2666</v>
      </c>
      <c r="D707" s="347" t="s">
        <v>2515</v>
      </c>
      <c r="E707" s="32">
        <v>4</v>
      </c>
      <c r="F707" s="32">
        <v>4</v>
      </c>
      <c r="G707" s="25" t="s">
        <v>2818</v>
      </c>
      <c r="H707" s="344" t="s">
        <v>18</v>
      </c>
      <c r="M707" s="5">
        <v>3</v>
      </c>
      <c r="N707" s="5">
        <v>3</v>
      </c>
      <c r="Z707" s="91"/>
      <c r="AA707" s="41" t="s">
        <v>4154</v>
      </c>
      <c r="AB707" s="103" t="s">
        <v>625</v>
      </c>
    </row>
    <row r="708" spans="1:28">
      <c r="A708" s="341" t="s">
        <v>2665</v>
      </c>
      <c r="C708" s="382" t="s">
        <v>2664</v>
      </c>
      <c r="D708" s="347" t="s">
        <v>5369</v>
      </c>
      <c r="E708" s="32">
        <v>6</v>
      </c>
      <c r="F708" s="32">
        <v>6</v>
      </c>
      <c r="G708" s="25" t="s">
        <v>1747</v>
      </c>
      <c r="H708" s="343" t="s">
        <v>2335</v>
      </c>
      <c r="L708" s="5">
        <v>5</v>
      </c>
      <c r="N708" s="5">
        <v>3</v>
      </c>
      <c r="Z708" s="91"/>
      <c r="AA708" s="41" t="s">
        <v>4150</v>
      </c>
    </row>
    <row r="709" spans="1:28">
      <c r="A709" s="318" t="s">
        <v>1917</v>
      </c>
      <c r="B709" s="2">
        <v>187</v>
      </c>
      <c r="C709" s="495" t="s">
        <v>2666</v>
      </c>
      <c r="D709" s="347" t="s">
        <v>2327</v>
      </c>
      <c r="E709" s="32">
        <v>7</v>
      </c>
      <c r="F709" s="32">
        <v>7</v>
      </c>
      <c r="G709" s="25" t="s">
        <v>2818</v>
      </c>
      <c r="H709" s="344" t="s">
        <v>3010</v>
      </c>
      <c r="J709" s="5">
        <v>3</v>
      </c>
      <c r="N709" s="5">
        <v>6</v>
      </c>
      <c r="T709" s="5">
        <v>2</v>
      </c>
      <c r="Z709" s="91"/>
      <c r="AA709" s="41" t="s">
        <v>4639</v>
      </c>
      <c r="AB709" s="26" t="s">
        <v>2455</v>
      </c>
    </row>
    <row r="710" spans="1:28">
      <c r="A710" s="318" t="s">
        <v>1758</v>
      </c>
      <c r="B710" s="2">
        <v>105</v>
      </c>
      <c r="C710" s="382" t="s">
        <v>2666</v>
      </c>
      <c r="D710" s="347" t="s">
        <v>2751</v>
      </c>
      <c r="E710" s="32">
        <v>3</v>
      </c>
      <c r="F710" s="32">
        <v>3</v>
      </c>
      <c r="G710" s="25" t="s">
        <v>2821</v>
      </c>
      <c r="H710" s="343" t="s">
        <v>2753</v>
      </c>
      <c r="L710" s="5">
        <v>3</v>
      </c>
      <c r="Z710" s="91"/>
      <c r="AA710" s="41" t="s">
        <v>4127</v>
      </c>
      <c r="AB710" s="26" t="s">
        <v>2455</v>
      </c>
    </row>
    <row r="711" spans="1:28">
      <c r="A711" s="318" t="s">
        <v>365</v>
      </c>
      <c r="B711" s="2">
        <v>191</v>
      </c>
      <c r="C711" s="495" t="s">
        <v>2666</v>
      </c>
      <c r="D711" s="347" t="s">
        <v>1519</v>
      </c>
      <c r="E711" s="32">
        <v>9</v>
      </c>
      <c r="F711" s="32">
        <v>9</v>
      </c>
      <c r="G711" s="25" t="s">
        <v>2818</v>
      </c>
      <c r="H711" s="344" t="s">
        <v>18</v>
      </c>
      <c r="J711" s="5">
        <v>7</v>
      </c>
      <c r="M711" s="5">
        <v>1</v>
      </c>
      <c r="T711" s="5">
        <v>1</v>
      </c>
      <c r="Z711" s="91"/>
      <c r="AA711" s="41" t="s">
        <v>4638</v>
      </c>
      <c r="AB711" s="26" t="s">
        <v>2455</v>
      </c>
    </row>
    <row r="712" spans="1:28">
      <c r="A712" s="340" t="s">
        <v>2665</v>
      </c>
      <c r="B712" s="15"/>
      <c r="C712" s="495" t="s">
        <v>2666</v>
      </c>
      <c r="D712" s="347" t="s">
        <v>2330</v>
      </c>
      <c r="E712" s="32">
        <v>7</v>
      </c>
      <c r="F712" s="32">
        <v>7</v>
      </c>
      <c r="G712" s="25" t="s">
        <v>2818</v>
      </c>
      <c r="H712" s="343" t="s">
        <v>18</v>
      </c>
      <c r="J712" s="5">
        <v>7</v>
      </c>
      <c r="Z712" s="91"/>
      <c r="AA712" s="41" t="s">
        <v>4638</v>
      </c>
      <c r="AB712" s="26" t="s">
        <v>2455</v>
      </c>
    </row>
    <row r="713" spans="1:28">
      <c r="A713" s="318" t="s">
        <v>1758</v>
      </c>
      <c r="B713" s="2">
        <v>149</v>
      </c>
      <c r="C713" s="382" t="s">
        <v>2664</v>
      </c>
      <c r="D713" s="347" t="s">
        <v>1797</v>
      </c>
      <c r="E713" s="32">
        <v>4</v>
      </c>
      <c r="F713" s="32">
        <v>4</v>
      </c>
      <c r="G713" s="25" t="s">
        <v>2818</v>
      </c>
      <c r="H713" s="343" t="s">
        <v>18</v>
      </c>
      <c r="M713" s="5">
        <v>3</v>
      </c>
      <c r="N713" s="5">
        <v>3</v>
      </c>
      <c r="Z713" s="91"/>
      <c r="AA713" s="41" t="s">
        <v>4166</v>
      </c>
      <c r="AB713" s="103" t="s">
        <v>625</v>
      </c>
    </row>
    <row r="714" spans="1:28">
      <c r="A714" s="318" t="s">
        <v>1758</v>
      </c>
      <c r="B714" s="2">
        <v>105</v>
      </c>
      <c r="C714" s="382" t="s">
        <v>2666</v>
      </c>
      <c r="D714" s="347" t="s">
        <v>2752</v>
      </c>
      <c r="E714" s="32">
        <v>3</v>
      </c>
      <c r="F714" s="32">
        <v>3</v>
      </c>
      <c r="G714" s="25" t="s">
        <v>2818</v>
      </c>
      <c r="H714" s="343" t="s">
        <v>18</v>
      </c>
      <c r="J714" s="5">
        <v>1</v>
      </c>
      <c r="L714" s="5">
        <v>2</v>
      </c>
      <c r="Z714" s="91"/>
      <c r="AA714" s="41" t="s">
        <v>4127</v>
      </c>
      <c r="AB714" s="26" t="s">
        <v>2455</v>
      </c>
    </row>
    <row r="715" spans="1:28">
      <c r="A715" s="318" t="s">
        <v>836</v>
      </c>
      <c r="B715" s="2">
        <v>145</v>
      </c>
      <c r="C715" s="495" t="s">
        <v>2666</v>
      </c>
      <c r="D715" s="347" t="s">
        <v>3102</v>
      </c>
      <c r="E715" s="32">
        <v>14</v>
      </c>
      <c r="F715" s="32">
        <v>14</v>
      </c>
      <c r="G715" s="25" t="s">
        <v>2818</v>
      </c>
      <c r="H715" s="344" t="s">
        <v>18</v>
      </c>
      <c r="J715" s="5">
        <v>5</v>
      </c>
      <c r="Q715" s="5">
        <v>4</v>
      </c>
      <c r="U715" s="5">
        <v>5</v>
      </c>
      <c r="Z715" s="91"/>
      <c r="AA715" s="41" t="s">
        <v>4154</v>
      </c>
      <c r="AB715" s="26" t="s">
        <v>2455</v>
      </c>
    </row>
    <row r="716" spans="1:28">
      <c r="A716" s="318" t="s">
        <v>364</v>
      </c>
      <c r="B716" s="2">
        <v>141</v>
      </c>
      <c r="C716" s="495" t="s">
        <v>2666</v>
      </c>
      <c r="D716" s="347" t="s">
        <v>2787</v>
      </c>
      <c r="E716" s="32">
        <v>9</v>
      </c>
      <c r="F716" s="32">
        <v>9</v>
      </c>
      <c r="G716" s="25" t="s">
        <v>2818</v>
      </c>
      <c r="H716" s="344" t="s">
        <v>809</v>
      </c>
      <c r="I716" s="5">
        <v>7</v>
      </c>
      <c r="Y716" s="5">
        <v>2</v>
      </c>
      <c r="Z716" s="91"/>
      <c r="AA716" s="41" t="s">
        <v>4160</v>
      </c>
      <c r="AB716" s="26" t="s">
        <v>2455</v>
      </c>
    </row>
    <row r="717" spans="1:28">
      <c r="A717" s="383" t="s">
        <v>468</v>
      </c>
      <c r="B717" s="2">
        <v>111</v>
      </c>
      <c r="C717" s="495" t="s">
        <v>2666</v>
      </c>
      <c r="D717" s="347" t="s">
        <v>1004</v>
      </c>
      <c r="E717" s="32">
        <v>15</v>
      </c>
      <c r="F717" s="32">
        <v>15</v>
      </c>
      <c r="G717" s="25" t="s">
        <v>2818</v>
      </c>
      <c r="H717" s="344" t="s">
        <v>1005</v>
      </c>
      <c r="I717" s="5">
        <v>8</v>
      </c>
      <c r="W717" s="5">
        <v>4</v>
      </c>
      <c r="X717" s="5">
        <v>3</v>
      </c>
      <c r="Z717" s="91"/>
      <c r="AA717" s="102" t="s">
        <v>4164</v>
      </c>
      <c r="AB717" s="26" t="s">
        <v>2455</v>
      </c>
    </row>
    <row r="718" spans="1:28">
      <c r="A718" s="318" t="s">
        <v>1747</v>
      </c>
      <c r="B718" s="2">
        <v>196</v>
      </c>
      <c r="C718" s="495" t="s">
        <v>2666</v>
      </c>
      <c r="D718" s="347" t="s">
        <v>2558</v>
      </c>
      <c r="E718" s="32">
        <v>15</v>
      </c>
      <c r="F718" s="32">
        <v>15</v>
      </c>
      <c r="G718" s="25" t="s">
        <v>2818</v>
      </c>
      <c r="H718" s="344" t="s">
        <v>2706</v>
      </c>
      <c r="I718" s="5">
        <v>7</v>
      </c>
      <c r="W718" s="5">
        <v>6</v>
      </c>
      <c r="X718" s="5">
        <v>2</v>
      </c>
      <c r="Z718" s="91"/>
      <c r="AA718" s="41" t="s">
        <v>4171</v>
      </c>
      <c r="AB718" s="26" t="s">
        <v>2455</v>
      </c>
    </row>
    <row r="719" spans="1:28">
      <c r="A719" s="318" t="s">
        <v>365</v>
      </c>
      <c r="B719" s="2">
        <v>224</v>
      </c>
      <c r="C719" s="495" t="s">
        <v>2664</v>
      </c>
      <c r="D719" s="347" t="s">
        <v>5000</v>
      </c>
      <c r="E719" s="32">
        <v>2</v>
      </c>
      <c r="F719" s="32">
        <v>2</v>
      </c>
      <c r="G719" s="25" t="s">
        <v>2818</v>
      </c>
      <c r="H719" s="344" t="s">
        <v>39</v>
      </c>
      <c r="N719" s="5">
        <v>8</v>
      </c>
      <c r="Z719" s="91"/>
      <c r="AA719" s="41" t="s">
        <v>4150</v>
      </c>
      <c r="AB719" s="103" t="s">
        <v>625</v>
      </c>
    </row>
    <row r="720" spans="1:28">
      <c r="A720" s="340" t="s">
        <v>2665</v>
      </c>
      <c r="B720" s="15"/>
      <c r="C720" s="43" t="s">
        <v>578</v>
      </c>
      <c r="D720" s="347" t="s">
        <v>4395</v>
      </c>
      <c r="E720" s="32">
        <v>3</v>
      </c>
      <c r="F720" s="32">
        <v>3</v>
      </c>
      <c r="G720" s="25" t="s">
        <v>2818</v>
      </c>
      <c r="H720" s="343" t="s">
        <v>39</v>
      </c>
      <c r="M720" s="5">
        <v>3</v>
      </c>
      <c r="Z720" s="91"/>
      <c r="AA720" s="41" t="s">
        <v>4320</v>
      </c>
      <c r="AB720" s="103" t="s">
        <v>625</v>
      </c>
    </row>
    <row r="721" spans="1:43">
      <c r="A721" s="340" t="s">
        <v>2665</v>
      </c>
      <c r="B721" s="15"/>
      <c r="C721" s="43" t="s">
        <v>578</v>
      </c>
      <c r="D721" s="347" t="s">
        <v>5001</v>
      </c>
      <c r="E721" s="32">
        <v>2</v>
      </c>
      <c r="F721" s="32">
        <v>2</v>
      </c>
      <c r="G721" s="25" t="s">
        <v>2818</v>
      </c>
      <c r="H721" s="343" t="s">
        <v>39</v>
      </c>
      <c r="N721" s="5">
        <v>8</v>
      </c>
      <c r="Z721" s="91"/>
      <c r="AA721" s="41" t="s">
        <v>4320</v>
      </c>
      <c r="AB721" s="103" t="s">
        <v>625</v>
      </c>
    </row>
    <row r="722" spans="1:43">
      <c r="A722" s="318" t="s">
        <v>836</v>
      </c>
      <c r="B722" s="2">
        <v>166</v>
      </c>
      <c r="C722" s="382" t="s">
        <v>2666</v>
      </c>
      <c r="D722" s="347" t="s">
        <v>3108</v>
      </c>
      <c r="E722" s="32">
        <v>6</v>
      </c>
      <c r="F722" s="32">
        <v>6</v>
      </c>
      <c r="G722" s="25" t="s">
        <v>2818</v>
      </c>
      <c r="H722" s="344" t="s">
        <v>18</v>
      </c>
      <c r="K722" s="5">
        <v>6</v>
      </c>
      <c r="Z722" s="91"/>
      <c r="AA722" s="41" t="s">
        <v>4148</v>
      </c>
      <c r="AB722" s="26" t="s">
        <v>2455</v>
      </c>
      <c r="AQ722" s="99" t="s">
        <v>836</v>
      </c>
    </row>
    <row r="723" spans="1:43">
      <c r="A723" s="318" t="s">
        <v>1917</v>
      </c>
      <c r="B723" s="2">
        <v>155</v>
      </c>
      <c r="C723" s="495" t="s">
        <v>2666</v>
      </c>
      <c r="D723" s="347" t="s">
        <v>2670</v>
      </c>
      <c r="E723" s="32">
        <v>4</v>
      </c>
      <c r="F723" s="32">
        <v>4</v>
      </c>
      <c r="G723" s="25" t="s">
        <v>2818</v>
      </c>
      <c r="H723" s="344" t="s">
        <v>18</v>
      </c>
      <c r="J723" s="5">
        <v>4</v>
      </c>
      <c r="Z723" s="91"/>
      <c r="AA723" s="36" t="s">
        <v>3382</v>
      </c>
      <c r="AB723" s="26" t="s">
        <v>2455</v>
      </c>
    </row>
    <row r="724" spans="1:43">
      <c r="A724" s="318" t="s">
        <v>365</v>
      </c>
      <c r="B724" s="2">
        <v>194</v>
      </c>
      <c r="C724" s="495" t="s">
        <v>2666</v>
      </c>
      <c r="D724" s="347" t="s">
        <v>2344</v>
      </c>
      <c r="E724" s="32">
        <v>6</v>
      </c>
      <c r="F724" s="32">
        <v>6</v>
      </c>
      <c r="G724" s="25" t="s">
        <v>2818</v>
      </c>
      <c r="H724" s="344" t="s">
        <v>18</v>
      </c>
      <c r="J724" s="5">
        <v>4</v>
      </c>
      <c r="L724" s="5">
        <v>2</v>
      </c>
      <c r="Z724" s="91"/>
      <c r="AA724" s="41" t="s">
        <v>4638</v>
      </c>
      <c r="AB724" s="26" t="s">
        <v>2455</v>
      </c>
    </row>
    <row r="725" spans="1:43">
      <c r="A725" s="383" t="s">
        <v>468</v>
      </c>
      <c r="B725" s="2">
        <v>130</v>
      </c>
      <c r="C725" s="495" t="s">
        <v>2666</v>
      </c>
      <c r="D725" s="347" t="s">
        <v>1006</v>
      </c>
      <c r="E725" s="32">
        <v>9</v>
      </c>
      <c r="F725" s="32">
        <v>9</v>
      </c>
      <c r="G725" s="25" t="s">
        <v>2818</v>
      </c>
      <c r="H725" s="344" t="s">
        <v>18</v>
      </c>
      <c r="I725" s="5">
        <v>3</v>
      </c>
      <c r="J725" s="5">
        <v>4</v>
      </c>
      <c r="Q725" s="5">
        <v>2</v>
      </c>
      <c r="Z725" s="91"/>
      <c r="AA725" s="102" t="s">
        <v>4155</v>
      </c>
      <c r="AB725" s="26" t="s">
        <v>2455</v>
      </c>
    </row>
    <row r="726" spans="1:43">
      <c r="A726" s="318" t="s">
        <v>836</v>
      </c>
      <c r="B726" s="2">
        <v>164</v>
      </c>
      <c r="C726" s="382" t="s">
        <v>2666</v>
      </c>
      <c r="D726" s="347" t="s">
        <v>3106</v>
      </c>
      <c r="E726" s="32">
        <v>5</v>
      </c>
      <c r="F726" s="32">
        <v>5</v>
      </c>
      <c r="G726" s="25" t="s">
        <v>2818</v>
      </c>
      <c r="H726" s="344" t="s">
        <v>2708</v>
      </c>
      <c r="J726" s="5">
        <v>1</v>
      </c>
      <c r="L726" s="5">
        <v>3</v>
      </c>
      <c r="N726" s="5">
        <v>3</v>
      </c>
      <c r="Z726" s="91"/>
      <c r="AA726" s="41" t="s">
        <v>4168</v>
      </c>
      <c r="AB726" s="26" t="s">
        <v>2455</v>
      </c>
      <c r="AQ726" s="99" t="s">
        <v>836</v>
      </c>
    </row>
    <row r="727" spans="1:43">
      <c r="A727" s="318" t="s">
        <v>836</v>
      </c>
      <c r="B727" s="2">
        <v>143</v>
      </c>
      <c r="C727" s="382" t="s">
        <v>2666</v>
      </c>
      <c r="D727" s="347" t="s">
        <v>3101</v>
      </c>
      <c r="E727" s="32">
        <v>8</v>
      </c>
      <c r="F727" s="32">
        <v>8</v>
      </c>
      <c r="G727" s="25" t="s">
        <v>2818</v>
      </c>
      <c r="H727" s="344" t="s">
        <v>2347</v>
      </c>
      <c r="M727" s="5">
        <v>8</v>
      </c>
      <c r="Z727" s="91"/>
      <c r="AA727" s="41" t="s">
        <v>4154</v>
      </c>
      <c r="AB727" s="26" t="s">
        <v>2455</v>
      </c>
    </row>
    <row r="728" spans="1:43">
      <c r="A728" s="318" t="s">
        <v>1917</v>
      </c>
      <c r="B728" s="2">
        <v>128</v>
      </c>
      <c r="C728" s="495" t="s">
        <v>2666</v>
      </c>
      <c r="D728" s="347" t="s">
        <v>937</v>
      </c>
      <c r="E728" s="32">
        <v>20</v>
      </c>
      <c r="F728" s="32">
        <v>20</v>
      </c>
      <c r="G728" s="25" t="s">
        <v>2821</v>
      </c>
      <c r="H728" s="344" t="s">
        <v>2346</v>
      </c>
      <c r="I728" s="5">
        <v>8</v>
      </c>
      <c r="W728" s="5">
        <v>7</v>
      </c>
      <c r="X728" s="5">
        <v>5</v>
      </c>
      <c r="Z728" s="91"/>
      <c r="AA728" s="41" t="s">
        <v>4163</v>
      </c>
      <c r="AB728" s="26" t="s">
        <v>2455</v>
      </c>
    </row>
    <row r="729" spans="1:43">
      <c r="A729" s="318" t="s">
        <v>363</v>
      </c>
      <c r="B729" s="2">
        <v>268</v>
      </c>
      <c r="C729" s="495" t="s">
        <v>2666</v>
      </c>
      <c r="D729" s="347" t="s">
        <v>2315</v>
      </c>
      <c r="E729" s="32">
        <v>20</v>
      </c>
      <c r="F729" s="32">
        <v>20</v>
      </c>
      <c r="G729" s="25" t="s">
        <v>2821</v>
      </c>
      <c r="H729" s="344" t="s">
        <v>2346</v>
      </c>
      <c r="I729" s="5">
        <v>8</v>
      </c>
      <c r="W729" s="5">
        <v>7</v>
      </c>
      <c r="X729" s="5">
        <v>5</v>
      </c>
      <c r="Z729" s="91"/>
      <c r="AA729" s="41" t="s">
        <v>4163</v>
      </c>
      <c r="AB729" s="26" t="s">
        <v>2455</v>
      </c>
    </row>
    <row r="730" spans="1:43">
      <c r="A730" s="318" t="s">
        <v>1169</v>
      </c>
      <c r="B730" s="2">
        <v>214</v>
      </c>
      <c r="C730" s="382" t="s">
        <v>1758</v>
      </c>
      <c r="D730" s="347" t="s">
        <v>1235</v>
      </c>
      <c r="E730" s="32">
        <v>5</v>
      </c>
      <c r="F730" s="32">
        <v>5</v>
      </c>
      <c r="G730" s="25" t="s">
        <v>2818</v>
      </c>
      <c r="H730" s="343" t="s">
        <v>2712</v>
      </c>
      <c r="K730" s="5">
        <v>2</v>
      </c>
      <c r="L730" s="5">
        <v>3</v>
      </c>
      <c r="Z730" s="91"/>
      <c r="AA730" s="41" t="s">
        <v>4148</v>
      </c>
      <c r="AB730" s="26" t="s">
        <v>2455</v>
      </c>
      <c r="AQ730" s="26" t="s">
        <v>1169</v>
      </c>
    </row>
    <row r="731" spans="1:43">
      <c r="A731" s="341" t="s">
        <v>2665</v>
      </c>
      <c r="C731" s="382" t="s">
        <v>2664</v>
      </c>
      <c r="D731" s="347" t="s">
        <v>5376</v>
      </c>
      <c r="E731" s="32">
        <v>9</v>
      </c>
      <c r="F731" s="32">
        <v>9</v>
      </c>
      <c r="G731" s="25" t="s">
        <v>2818</v>
      </c>
      <c r="H731" s="343" t="s">
        <v>2968</v>
      </c>
      <c r="J731" s="5">
        <v>1</v>
      </c>
      <c r="N731" s="5">
        <v>6</v>
      </c>
      <c r="Z731" s="91"/>
      <c r="AA731" s="41" t="s">
        <v>4319</v>
      </c>
      <c r="AP731" s="91">
        <v>6</v>
      </c>
    </row>
    <row r="732" spans="1:43">
      <c r="A732" s="318" t="s">
        <v>364</v>
      </c>
      <c r="B732" s="2">
        <v>217</v>
      </c>
      <c r="C732" s="495" t="s">
        <v>2666</v>
      </c>
      <c r="D732" s="347" t="s">
        <v>3202</v>
      </c>
      <c r="E732" s="32">
        <v>4</v>
      </c>
      <c r="F732" s="32">
        <v>4</v>
      </c>
      <c r="G732" s="25" t="s">
        <v>2818</v>
      </c>
      <c r="H732" s="344" t="s">
        <v>39</v>
      </c>
      <c r="L732" s="5">
        <v>4</v>
      </c>
      <c r="Z732" s="91"/>
      <c r="AA732" s="41" t="s">
        <v>4161</v>
      </c>
      <c r="AB732" s="26" t="s">
        <v>2455</v>
      </c>
    </row>
    <row r="733" spans="1:43">
      <c r="A733" s="318" t="s">
        <v>1860</v>
      </c>
      <c r="B733" s="2">
        <v>87</v>
      </c>
      <c r="C733" s="495" t="s">
        <v>2666</v>
      </c>
      <c r="D733" s="347" t="s">
        <v>746</v>
      </c>
      <c r="E733" s="32">
        <v>10</v>
      </c>
      <c r="F733" s="32">
        <v>10</v>
      </c>
      <c r="G733" s="25" t="s">
        <v>2818</v>
      </c>
      <c r="H733" s="344" t="s">
        <v>18</v>
      </c>
      <c r="K733" s="5">
        <v>10</v>
      </c>
      <c r="Z733" s="91"/>
      <c r="AA733" s="41" t="s">
        <v>4161</v>
      </c>
      <c r="AB733" s="26" t="s">
        <v>2455</v>
      </c>
    </row>
    <row r="734" spans="1:43">
      <c r="A734" s="318" t="s">
        <v>836</v>
      </c>
      <c r="B734" s="2">
        <v>114</v>
      </c>
      <c r="C734" s="495" t="s">
        <v>2666</v>
      </c>
      <c r="D734" s="347" t="s">
        <v>3139</v>
      </c>
      <c r="E734" s="32">
        <v>10</v>
      </c>
      <c r="F734" s="32">
        <v>10</v>
      </c>
      <c r="G734" s="25" t="s">
        <v>2818</v>
      </c>
      <c r="H734" s="344" t="s">
        <v>2340</v>
      </c>
      <c r="K734" s="5">
        <v>3</v>
      </c>
      <c r="M734" s="5">
        <v>4</v>
      </c>
      <c r="Z734" s="91"/>
      <c r="AA734" s="41" t="s">
        <v>4153</v>
      </c>
      <c r="AB734" s="26" t="s">
        <v>2455</v>
      </c>
      <c r="AC734" s="5">
        <v>3</v>
      </c>
    </row>
    <row r="735" spans="1:43">
      <c r="A735" s="318" t="s">
        <v>836</v>
      </c>
      <c r="B735" s="2">
        <v>150</v>
      </c>
      <c r="C735" s="382" t="s">
        <v>2666</v>
      </c>
      <c r="D735" s="347" t="s">
        <v>3104</v>
      </c>
      <c r="E735" s="32">
        <v>8</v>
      </c>
      <c r="F735" s="32">
        <v>8</v>
      </c>
      <c r="G735" s="25" t="s">
        <v>2818</v>
      </c>
      <c r="H735" s="344" t="s">
        <v>18</v>
      </c>
      <c r="K735" s="5">
        <v>5</v>
      </c>
      <c r="M735" s="5">
        <v>3</v>
      </c>
      <c r="Z735" s="91"/>
      <c r="AA735" s="41" t="s">
        <v>4154</v>
      </c>
      <c r="AB735" s="26" t="s">
        <v>2455</v>
      </c>
    </row>
    <row r="736" spans="1:43">
      <c r="A736" s="322" t="s">
        <v>1758</v>
      </c>
      <c r="B736" s="2">
        <v>152</v>
      </c>
      <c r="C736" s="382" t="s">
        <v>2664</v>
      </c>
      <c r="D736" s="347" t="s">
        <v>1801</v>
      </c>
      <c r="E736" s="32">
        <v>6</v>
      </c>
      <c r="F736" s="32">
        <v>6</v>
      </c>
      <c r="G736" s="25" t="s">
        <v>2818</v>
      </c>
      <c r="H736" s="343" t="s">
        <v>18</v>
      </c>
      <c r="J736" s="5">
        <v>1</v>
      </c>
      <c r="K736" s="5">
        <v>4</v>
      </c>
      <c r="M736" s="5">
        <v>1</v>
      </c>
      <c r="Z736" s="91"/>
      <c r="AA736" s="41" t="s">
        <v>4154</v>
      </c>
    </row>
    <row r="737" spans="1:43">
      <c r="A737" s="322" t="s">
        <v>836</v>
      </c>
      <c r="B737" s="2">
        <v>115</v>
      </c>
      <c r="C737" s="495" t="s">
        <v>2666</v>
      </c>
      <c r="D737" s="347" t="s">
        <v>3140</v>
      </c>
      <c r="E737" s="32">
        <v>8</v>
      </c>
      <c r="F737" s="32">
        <v>8</v>
      </c>
      <c r="G737" s="25" t="s">
        <v>2818</v>
      </c>
      <c r="H737" s="344" t="s">
        <v>18</v>
      </c>
      <c r="K737" s="5">
        <v>2</v>
      </c>
      <c r="L737" s="5">
        <v>5</v>
      </c>
      <c r="P737" s="5">
        <v>1</v>
      </c>
      <c r="Z737" s="91"/>
      <c r="AA737" s="41" t="s">
        <v>4153</v>
      </c>
      <c r="AB737" s="26" t="s">
        <v>2455</v>
      </c>
    </row>
    <row r="738" spans="1:43">
      <c r="A738" s="318" t="s">
        <v>364</v>
      </c>
      <c r="B738" s="2">
        <v>136</v>
      </c>
      <c r="C738" s="495" t="s">
        <v>2666</v>
      </c>
      <c r="D738" s="347" t="s">
        <v>2316</v>
      </c>
      <c r="E738" s="32">
        <v>7</v>
      </c>
      <c r="F738" s="32">
        <v>7</v>
      </c>
      <c r="G738" s="25" t="s">
        <v>2818</v>
      </c>
      <c r="H738" s="344" t="s">
        <v>18</v>
      </c>
      <c r="I738" s="5">
        <v>6</v>
      </c>
      <c r="K738" s="5">
        <v>1</v>
      </c>
      <c r="Z738" s="91"/>
      <c r="AA738" s="102" t="s">
        <v>4164</v>
      </c>
      <c r="AB738" s="26" t="s">
        <v>2455</v>
      </c>
    </row>
    <row r="739" spans="1:43">
      <c r="A739" s="318" t="s">
        <v>836</v>
      </c>
      <c r="B739" s="2">
        <v>182</v>
      </c>
      <c r="C739" s="382" t="s">
        <v>2664</v>
      </c>
      <c r="D739" s="347" t="s">
        <v>2349</v>
      </c>
      <c r="E739" s="32">
        <v>7</v>
      </c>
      <c r="F739" s="32">
        <v>7</v>
      </c>
      <c r="G739" s="25" t="s">
        <v>2818</v>
      </c>
      <c r="H739" s="344" t="s">
        <v>18</v>
      </c>
      <c r="J739" s="5">
        <v>4</v>
      </c>
      <c r="N739" s="5">
        <v>4</v>
      </c>
      <c r="Q739" s="5">
        <v>2</v>
      </c>
      <c r="Z739" s="91"/>
      <c r="AA739" s="41" t="s">
        <v>4148</v>
      </c>
      <c r="AB739" s="26" t="s">
        <v>2455</v>
      </c>
      <c r="AQ739" s="99" t="s">
        <v>836</v>
      </c>
    </row>
    <row r="740" spans="1:43">
      <c r="A740" s="318" t="s">
        <v>1169</v>
      </c>
      <c r="B740" s="2">
        <v>151</v>
      </c>
      <c r="C740" s="382" t="s">
        <v>2666</v>
      </c>
      <c r="D740" s="347" t="s">
        <v>182</v>
      </c>
      <c r="E740" s="32">
        <v>8</v>
      </c>
      <c r="F740" s="32">
        <v>8</v>
      </c>
      <c r="G740" s="25" t="s">
        <v>2818</v>
      </c>
      <c r="H740" s="343" t="s">
        <v>2702</v>
      </c>
      <c r="K740" s="5">
        <v>5</v>
      </c>
      <c r="M740" s="5">
        <v>3</v>
      </c>
      <c r="Z740" s="91"/>
      <c r="AA740" s="41" t="s">
        <v>180</v>
      </c>
      <c r="AB740" s="26" t="s">
        <v>2455</v>
      </c>
      <c r="AQ740" s="26" t="s">
        <v>1169</v>
      </c>
    </row>
    <row r="741" spans="1:43">
      <c r="A741" s="318" t="s">
        <v>836</v>
      </c>
      <c r="B741" s="2">
        <v>140</v>
      </c>
      <c r="C741" s="382" t="s">
        <v>2666</v>
      </c>
      <c r="D741" s="347" t="s">
        <v>2999</v>
      </c>
      <c r="E741" s="32">
        <v>9</v>
      </c>
      <c r="F741" s="32">
        <v>9</v>
      </c>
      <c r="G741" s="25" t="s">
        <v>1747</v>
      </c>
      <c r="H741" s="344" t="s">
        <v>2329</v>
      </c>
      <c r="J741" s="5">
        <v>3</v>
      </c>
      <c r="K741" s="5">
        <v>4</v>
      </c>
      <c r="Q741" s="5">
        <v>2</v>
      </c>
      <c r="Z741" s="91"/>
      <c r="AA741" s="41" t="s">
        <v>4154</v>
      </c>
      <c r="AB741" s="26" t="s">
        <v>2455</v>
      </c>
    </row>
    <row r="742" spans="1:43">
      <c r="A742" s="318" t="s">
        <v>1917</v>
      </c>
      <c r="B742" s="2">
        <v>218</v>
      </c>
      <c r="C742" s="495" t="s">
        <v>2666</v>
      </c>
      <c r="D742" s="347" t="s">
        <v>1087</v>
      </c>
      <c r="E742" s="32">
        <v>9</v>
      </c>
      <c r="F742" s="32">
        <v>9</v>
      </c>
      <c r="G742" s="25" t="s">
        <v>1747</v>
      </c>
      <c r="H742" s="344" t="s">
        <v>2329</v>
      </c>
      <c r="J742" s="5">
        <v>4</v>
      </c>
      <c r="K742" s="5">
        <v>3</v>
      </c>
      <c r="Q742" s="5">
        <v>2</v>
      </c>
      <c r="Z742" s="91"/>
      <c r="AA742" s="41" t="s">
        <v>4154</v>
      </c>
      <c r="AB742" s="26" t="s">
        <v>2455</v>
      </c>
    </row>
    <row r="743" spans="1:43">
      <c r="A743" s="318" t="s">
        <v>1095</v>
      </c>
      <c r="B743" s="2">
        <v>208</v>
      </c>
      <c r="C743" s="382" t="s">
        <v>2666</v>
      </c>
      <c r="D743" s="347" t="s">
        <v>1722</v>
      </c>
      <c r="E743" s="32">
        <v>5</v>
      </c>
      <c r="F743" s="32">
        <v>5</v>
      </c>
      <c r="G743" s="25" t="s">
        <v>2818</v>
      </c>
      <c r="H743" s="343" t="s">
        <v>5153</v>
      </c>
      <c r="J743" s="5">
        <v>1</v>
      </c>
      <c r="N743" s="5">
        <v>6</v>
      </c>
      <c r="T743" s="5">
        <v>2</v>
      </c>
      <c r="Y743" s="43"/>
      <c r="Z743" s="91"/>
      <c r="AA743" s="41" t="s">
        <v>4148</v>
      </c>
      <c r="AB743" s="26" t="s">
        <v>2455</v>
      </c>
      <c r="AQ743" s="99" t="s">
        <v>1095</v>
      </c>
    </row>
    <row r="744" spans="1:43">
      <c r="A744" s="318" t="s">
        <v>836</v>
      </c>
      <c r="B744" s="2">
        <v>116</v>
      </c>
      <c r="C744" s="495" t="s">
        <v>2666</v>
      </c>
      <c r="D744" s="347" t="s">
        <v>3141</v>
      </c>
      <c r="E744" s="32">
        <v>11</v>
      </c>
      <c r="F744" s="32">
        <v>11</v>
      </c>
      <c r="G744" s="25" t="s">
        <v>2818</v>
      </c>
      <c r="H744" s="344" t="s">
        <v>2348</v>
      </c>
      <c r="L744" s="5">
        <v>7</v>
      </c>
      <c r="P744" s="5">
        <v>4</v>
      </c>
      <c r="Y744" s="43"/>
      <c r="Z744" s="91"/>
      <c r="AA744" s="41" t="s">
        <v>4153</v>
      </c>
      <c r="AB744" s="26" t="s">
        <v>2455</v>
      </c>
      <c r="AQ744" s="26" t="s">
        <v>8</v>
      </c>
    </row>
  </sheetData>
  <autoFilter ref="A1:AQ744"/>
  <sortState ref="A2:AQ744">
    <sortCondition ref="D2:D744"/>
  </sortState>
  <phoneticPr fontId="0" type="noConversion"/>
  <hyperlinks>
    <hyperlink ref="A360" r:id="rId1"/>
    <hyperlink ref="A548" r:id="rId2"/>
    <hyperlink ref="A16" r:id="rId3"/>
    <hyperlink ref="A188" r:id="rId4"/>
    <hyperlink ref="A190" r:id="rId5"/>
    <hyperlink ref="A676" r:id="rId6"/>
    <hyperlink ref="A721" r:id="rId7"/>
    <hyperlink ref="A210" r:id="rId8"/>
    <hyperlink ref="A427" r:id="rId9"/>
    <hyperlink ref="A448" r:id="rId10"/>
    <hyperlink ref="A720" r:id="rId11"/>
    <hyperlink ref="A11" r:id="rId12"/>
    <hyperlink ref="A544" r:id="rId13"/>
    <hyperlink ref="A555" r:id="rId14"/>
    <hyperlink ref="A638" r:id="rId15"/>
    <hyperlink ref="A379" r:id="rId16"/>
    <hyperlink ref="A332" r:id="rId17"/>
    <hyperlink ref="A4" r:id="rId18"/>
    <hyperlink ref="A503" r:id="rId19"/>
    <hyperlink ref="A110" r:id="rId20"/>
    <hyperlink ref="A394" r:id="rId21"/>
    <hyperlink ref="A702" r:id="rId22"/>
    <hyperlink ref="A191" r:id="rId23"/>
    <hyperlink ref="A453" r:id="rId24"/>
    <hyperlink ref="A712" r:id="rId25"/>
    <hyperlink ref="A418" r:id="rId26"/>
    <hyperlink ref="A194" r:id="rId27"/>
    <hyperlink ref="A292" r:id="rId28"/>
    <hyperlink ref="A400" r:id="rId29"/>
    <hyperlink ref="A430" r:id="rId30"/>
    <hyperlink ref="A98" r:id="rId31"/>
    <hyperlink ref="A594" r:id="rId32"/>
    <hyperlink ref="A695" r:id="rId33"/>
    <hyperlink ref="A450" r:id="rId34"/>
    <hyperlink ref="A177" r:id="rId35"/>
    <hyperlink ref="A170" r:id="rId36"/>
    <hyperlink ref="A291" r:id="rId37"/>
    <hyperlink ref="A417" r:id="rId38"/>
    <hyperlink ref="A277" r:id="rId39"/>
    <hyperlink ref="A157" r:id="rId40"/>
    <hyperlink ref="A207" r:id="rId41"/>
    <hyperlink ref="A429" r:id="rId42"/>
    <hyperlink ref="A683" r:id="rId43"/>
    <hyperlink ref="A179" r:id="rId44"/>
    <hyperlink ref="A441" r:id="rId45"/>
    <hyperlink ref="A506" r:id="rId46"/>
    <hyperlink ref="A517" r:id="rId47"/>
    <hyperlink ref="A215" r:id="rId48"/>
    <hyperlink ref="A610" r:id="rId49"/>
    <hyperlink ref="A356" r:id="rId50"/>
    <hyperlink ref="A294" r:id="rId51"/>
    <hyperlink ref="A159" r:id="rId52"/>
    <hyperlink ref="A397" r:id="rId53"/>
    <hyperlink ref="A680" r:id="rId54"/>
    <hyperlink ref="A538" r:id="rId55"/>
    <hyperlink ref="A303" r:id="rId56"/>
    <hyperlink ref="A598" r:id="rId57"/>
    <hyperlink ref="A133" r:id="rId58"/>
    <hyperlink ref="A8" r:id="rId59"/>
    <hyperlink ref="C2" r:id="rId60"/>
    <hyperlink ref="C6" r:id="rId61"/>
    <hyperlink ref="C7" r:id="rId62"/>
    <hyperlink ref="C274" r:id="rId63"/>
    <hyperlink ref="C662" r:id="rId64"/>
    <hyperlink ref="C723" r:id="rId65"/>
    <hyperlink ref="C579" r:id="rId66"/>
    <hyperlink ref="C12" r:id="rId67"/>
    <hyperlink ref="C13" r:id="rId68"/>
    <hyperlink ref="C20" r:id="rId69"/>
    <hyperlink ref="C22" r:id="rId70"/>
    <hyperlink ref="C24" r:id="rId71"/>
    <hyperlink ref="C25" r:id="rId72"/>
    <hyperlink ref="C27" r:id="rId73"/>
    <hyperlink ref="C28" r:id="rId74"/>
    <hyperlink ref="C31" r:id="rId75"/>
    <hyperlink ref="C30" r:id="rId76"/>
    <hyperlink ref="C32" r:id="rId77"/>
    <hyperlink ref="C35" r:id="rId78"/>
    <hyperlink ref="C37" r:id="rId79"/>
    <hyperlink ref="C42" r:id="rId80"/>
    <hyperlink ref="C45" r:id="rId81"/>
    <hyperlink ref="C47" r:id="rId82"/>
    <hyperlink ref="C48" r:id="rId83"/>
    <hyperlink ref="C49" r:id="rId84"/>
    <hyperlink ref="C53" r:id="rId85"/>
    <hyperlink ref="C54" r:id="rId86"/>
    <hyperlink ref="C51" r:id="rId87"/>
    <hyperlink ref="C52" r:id="rId88"/>
    <hyperlink ref="C56" r:id="rId89"/>
    <hyperlink ref="C60" r:id="rId90"/>
    <hyperlink ref="C70" r:id="rId91"/>
    <hyperlink ref="C71" r:id="rId92"/>
    <hyperlink ref="C66" r:id="rId93"/>
    <hyperlink ref="C68" r:id="rId94"/>
    <hyperlink ref="C69" r:id="rId95"/>
    <hyperlink ref="C75" r:id="rId96"/>
    <hyperlink ref="C78" r:id="rId97"/>
    <hyperlink ref="C79" r:id="rId98"/>
    <hyperlink ref="C81" r:id="rId99"/>
    <hyperlink ref="C82" r:id="rId100"/>
    <hyperlink ref="C83" r:id="rId101"/>
    <hyperlink ref="C85" r:id="rId102"/>
    <hyperlink ref="C88" r:id="rId103"/>
    <hyperlink ref="C92" r:id="rId104"/>
    <hyperlink ref="C93" r:id="rId105"/>
    <hyperlink ref="C97" r:id="rId106"/>
    <hyperlink ref="C100" r:id="rId107"/>
    <hyperlink ref="C99" r:id="rId108"/>
    <hyperlink ref="C34" r:id="rId109"/>
    <hyperlink ref="C283" r:id="rId110"/>
    <hyperlink ref="C351" r:id="rId111"/>
    <hyperlink ref="C353" r:id="rId112"/>
    <hyperlink ref="C394" r:id="rId113"/>
    <hyperlink ref="C515" r:id="rId114"/>
    <hyperlink ref="C688" r:id="rId115"/>
    <hyperlink ref="C104" r:id="rId116"/>
    <hyperlink ref="C105" r:id="rId117"/>
    <hyperlink ref="C103" r:id="rId118"/>
    <hyperlink ref="C153" r:id="rId119"/>
    <hyperlink ref="C381" r:id="rId120"/>
    <hyperlink ref="C560" r:id="rId121"/>
    <hyperlink ref="C108" r:id="rId122"/>
    <hyperlink ref="C109" r:id="rId123"/>
    <hyperlink ref="C112" r:id="rId124"/>
    <hyperlink ref="C113" r:id="rId125"/>
    <hyperlink ref="C115" r:id="rId126"/>
    <hyperlink ref="C134" r:id="rId127"/>
    <hyperlink ref="C128" r:id="rId128"/>
    <hyperlink ref="C137" r:id="rId129"/>
    <hyperlink ref="C147" r:id="rId130"/>
    <hyperlink ref="C150" r:id="rId131"/>
    <hyperlink ref="C155" r:id="rId132"/>
    <hyperlink ref="C156" r:id="rId133"/>
    <hyperlink ref="C157" r:id="rId134"/>
    <hyperlink ref="C160" r:id="rId135"/>
    <hyperlink ref="C161" r:id="rId136"/>
    <hyperlink ref="C162" r:id="rId137"/>
    <hyperlink ref="C163" r:id="rId138"/>
    <hyperlink ref="C519" r:id="rId139"/>
    <hyperlink ref="C166" r:id="rId140"/>
    <hyperlink ref="C167" r:id="rId141"/>
    <hyperlink ref="C168" r:id="rId142"/>
    <hyperlink ref="C170" r:id="rId143"/>
    <hyperlink ref="C169" r:id="rId144"/>
    <hyperlink ref="C171" r:id="rId145"/>
    <hyperlink ref="C172" r:id="rId146"/>
    <hyperlink ref="C173" r:id="rId147"/>
    <hyperlink ref="C174" r:id="rId148"/>
    <hyperlink ref="C175" r:id="rId149"/>
    <hyperlink ref="C176" r:id="rId150"/>
    <hyperlink ref="C177" r:id="rId151"/>
    <hyperlink ref="C179" r:id="rId152"/>
    <hyperlink ref="C180" r:id="rId153"/>
    <hyperlink ref="C181" r:id="rId154"/>
    <hyperlink ref="C182" r:id="rId155"/>
    <hyperlink ref="C183" r:id="rId156"/>
    <hyperlink ref="C184" r:id="rId157"/>
    <hyperlink ref="C185" r:id="rId158"/>
    <hyperlink ref="C187" r:id="rId159"/>
    <hyperlink ref="C193" r:id="rId160"/>
    <hyperlink ref="C197" r:id="rId161"/>
    <hyperlink ref="C194" r:id="rId162"/>
    <hyperlink ref="C200" r:id="rId163"/>
    <hyperlink ref="C205" r:id="rId164"/>
    <hyperlink ref="C208" r:id="rId165"/>
    <hyperlink ref="C209" r:id="rId166"/>
    <hyperlink ref="C212" r:id="rId167"/>
    <hyperlink ref="C216" r:id="rId168"/>
    <hyperlink ref="C228" r:id="rId169"/>
    <hyperlink ref="C229" r:id="rId170"/>
    <hyperlink ref="C239" r:id="rId171"/>
    <hyperlink ref="C241" r:id="rId172"/>
    <hyperlink ref="C243" r:id="rId173"/>
    <hyperlink ref="C245" r:id="rId174"/>
    <hyperlink ref="C247" r:id="rId175"/>
    <hyperlink ref="C251" r:id="rId176"/>
    <hyperlink ref="C266" r:id="rId177"/>
    <hyperlink ref="C275" r:id="rId178"/>
    <hyperlink ref="C286" r:id="rId179"/>
    <hyperlink ref="C709" r:id="rId180"/>
    <hyperlink ref="C277" r:id="rId181"/>
    <hyperlink ref="C276" r:id="rId182"/>
    <hyperlink ref="C282" r:id="rId183"/>
    <hyperlink ref="C711" r:id="rId184"/>
    <hyperlink ref="C285" r:id="rId185"/>
    <hyperlink ref="C288" r:id="rId186"/>
    <hyperlink ref="C290" r:id="rId187"/>
    <hyperlink ref="C293" r:id="rId188"/>
    <hyperlink ref="C298" r:id="rId189"/>
    <hyperlink ref="C299" r:id="rId190"/>
    <hyperlink ref="C302" r:id="rId191"/>
    <hyperlink ref="C308" r:id="rId192"/>
    <hyperlink ref="C312" r:id="rId193"/>
    <hyperlink ref="C314" r:id="rId194"/>
    <hyperlink ref="C315" r:id="rId195"/>
    <hyperlink ref="C316" r:id="rId196"/>
    <hyperlink ref="C318" r:id="rId197"/>
    <hyperlink ref="C325" r:id="rId198"/>
    <hyperlink ref="C566" r:id="rId199"/>
    <hyperlink ref="C328" r:id="rId200"/>
    <hyperlink ref="C333" r:id="rId201"/>
    <hyperlink ref="C339" r:id="rId202"/>
    <hyperlink ref="C345" r:id="rId203"/>
    <hyperlink ref="C346" r:id="rId204"/>
    <hyperlink ref="C352" r:id="rId205"/>
    <hyperlink ref="C357" r:id="rId206"/>
    <hyperlink ref="C358" r:id="rId207"/>
    <hyperlink ref="C359" r:id="rId208"/>
    <hyperlink ref="C378" r:id="rId209"/>
    <hyperlink ref="C379" r:id="rId210"/>
    <hyperlink ref="C380" r:id="rId211"/>
    <hyperlink ref="C383" r:id="rId212"/>
    <hyperlink ref="C384" r:id="rId213"/>
    <hyperlink ref="C385" r:id="rId214"/>
    <hyperlink ref="C386" r:id="rId215"/>
    <hyperlink ref="C387" r:id="rId216"/>
    <hyperlink ref="C388" r:id="rId217"/>
    <hyperlink ref="C389" r:id="rId218"/>
    <hyperlink ref="C392" r:id="rId219"/>
    <hyperlink ref="C400" r:id="rId220"/>
    <hyperlink ref="C399" r:id="rId221"/>
    <hyperlink ref="C401" r:id="rId222"/>
    <hyperlink ref="C402" r:id="rId223"/>
    <hyperlink ref="C404" r:id="rId224"/>
    <hyperlink ref="C405" r:id="rId225"/>
    <hyperlink ref="C406" r:id="rId226"/>
    <hyperlink ref="C407" r:id="rId227"/>
    <hyperlink ref="C408" r:id="rId228"/>
    <hyperlink ref="C410" r:id="rId229"/>
    <hyperlink ref="C411" r:id="rId230"/>
    <hyperlink ref="C412" r:id="rId231"/>
    <hyperlink ref="C413" r:id="rId232"/>
    <hyperlink ref="C414" r:id="rId233"/>
    <hyperlink ref="C419" r:id="rId234"/>
    <hyperlink ref="C418" r:id="rId235"/>
    <hyperlink ref="C420" r:id="rId236"/>
    <hyperlink ref="C421" r:id="rId237"/>
    <hyperlink ref="C422" r:id="rId238"/>
    <hyperlink ref="C461" r:id="rId239"/>
    <hyperlink ref="C425" r:id="rId240"/>
    <hyperlink ref="C428" r:id="rId241"/>
    <hyperlink ref="C429" r:id="rId242"/>
    <hyperlink ref="C430" r:id="rId243"/>
    <hyperlink ref="C431" r:id="rId244"/>
    <hyperlink ref="C433" r:id="rId245"/>
    <hyperlink ref="C434" r:id="rId246"/>
    <hyperlink ref="C435" r:id="rId247"/>
    <hyperlink ref="C438" r:id="rId248"/>
    <hyperlink ref="C439" r:id="rId249"/>
    <hyperlink ref="C440" r:id="rId250"/>
    <hyperlink ref="C442" r:id="rId251"/>
    <hyperlink ref="C444" r:id="rId252"/>
    <hyperlink ref="C445" r:id="rId253"/>
    <hyperlink ref="C443" r:id="rId254"/>
    <hyperlink ref="C441" r:id="rId255"/>
    <hyperlink ref="C446" r:id="rId256"/>
    <hyperlink ref="C447" r:id="rId257"/>
    <hyperlink ref="C448" r:id="rId258"/>
    <hyperlink ref="C451" r:id="rId259"/>
    <hyperlink ref="C453" r:id="rId260"/>
    <hyperlink ref="C452" r:id="rId261"/>
    <hyperlink ref="C454" r:id="rId262"/>
    <hyperlink ref="C456" r:id="rId263"/>
    <hyperlink ref="C459" r:id="rId264"/>
    <hyperlink ref="C460" r:id="rId265"/>
    <hyperlink ref="C462" r:id="rId266"/>
    <hyperlink ref="C470" r:id="rId267"/>
    <hyperlink ref="C472" r:id="rId268"/>
    <hyperlink ref="C473" r:id="rId269"/>
    <hyperlink ref="C474" r:id="rId270"/>
    <hyperlink ref="C477" r:id="rId271"/>
    <hyperlink ref="C478" r:id="rId272"/>
    <hyperlink ref="C479" r:id="rId273"/>
    <hyperlink ref="C480" r:id="rId274"/>
    <hyperlink ref="C482" r:id="rId275"/>
    <hyperlink ref="C483" r:id="rId276"/>
    <hyperlink ref="C484" r:id="rId277"/>
    <hyperlink ref="C488" r:id="rId278"/>
    <hyperlink ref="C490" r:id="rId279"/>
    <hyperlink ref="C492" r:id="rId280"/>
    <hyperlink ref="C497" r:id="rId281"/>
    <hyperlink ref="C498" r:id="rId282"/>
    <hyperlink ref="C499" r:id="rId283"/>
    <hyperlink ref="C501" r:id="rId284"/>
    <hyperlink ref="C502" r:id="rId285"/>
    <hyperlink ref="C511" r:id="rId286"/>
    <hyperlink ref="C503" r:id="rId287"/>
    <hyperlink ref="C513" r:id="rId288"/>
    <hyperlink ref="C516" r:id="rId289"/>
    <hyperlink ref="C524" r:id="rId290"/>
    <hyperlink ref="C525" r:id="rId291"/>
    <hyperlink ref="C531" r:id="rId292"/>
    <hyperlink ref="C532" r:id="rId293"/>
    <hyperlink ref="C539" r:id="rId294"/>
    <hyperlink ref="C540" r:id="rId295"/>
    <hyperlink ref="C541" r:id="rId296"/>
    <hyperlink ref="C550" r:id="rId297"/>
    <hyperlink ref="C561" r:id="rId298"/>
    <hyperlink ref="C564" r:id="rId299"/>
    <hyperlink ref="C565" r:id="rId300"/>
    <hyperlink ref="C567" r:id="rId301"/>
    <hyperlink ref="C568" r:id="rId302"/>
    <hyperlink ref="C569" r:id="rId303"/>
    <hyperlink ref="C570" r:id="rId304"/>
    <hyperlink ref="C571" r:id="rId305"/>
    <hyperlink ref="C572" r:id="rId306"/>
    <hyperlink ref="C574" r:id="rId307"/>
    <hyperlink ref="C575" r:id="rId308"/>
    <hyperlink ref="C582" r:id="rId309"/>
    <hyperlink ref="C588" r:id="rId310"/>
    <hyperlink ref="C590" r:id="rId311"/>
    <hyperlink ref="C592" r:id="rId312"/>
    <hyperlink ref="C593" r:id="rId313"/>
    <hyperlink ref="C594" r:id="rId314"/>
    <hyperlink ref="C596" r:id="rId315"/>
    <hyperlink ref="C331" r:id="rId316"/>
    <hyperlink ref="C332" r:id="rId317"/>
    <hyperlink ref="C607" r:id="rId318"/>
    <hyperlink ref="C616" r:id="rId319"/>
    <hyperlink ref="C618" r:id="rId320"/>
    <hyperlink ref="C619" r:id="rId321"/>
    <hyperlink ref="C621" r:id="rId322"/>
    <hyperlink ref="C626" r:id="rId323"/>
    <hyperlink ref="C724" r:id="rId324"/>
    <hyperlink ref="C643" r:id="rId325"/>
    <hyperlink ref="C650" r:id="rId326"/>
    <hyperlink ref="C651" r:id="rId327"/>
    <hyperlink ref="C653" r:id="rId328"/>
    <hyperlink ref="C655" r:id="rId329"/>
    <hyperlink ref="C659" r:id="rId330"/>
    <hyperlink ref="C660" r:id="rId331"/>
    <hyperlink ref="C686" r:id="rId332"/>
    <hyperlink ref="C690" r:id="rId333"/>
    <hyperlink ref="C694" r:id="rId334"/>
    <hyperlink ref="C697" r:id="rId335"/>
    <hyperlink ref="C698" r:id="rId336"/>
    <hyperlink ref="C695" r:id="rId337"/>
    <hyperlink ref="C715" r:id="rId338"/>
    <hyperlink ref="C706" r:id="rId339"/>
    <hyperlink ref="C707" r:id="rId340"/>
    <hyperlink ref="C716" r:id="rId341"/>
    <hyperlink ref="C718" r:id="rId342"/>
    <hyperlink ref="C719" r:id="rId343"/>
    <hyperlink ref="C728" r:id="rId344"/>
    <hyperlink ref="C729" r:id="rId345"/>
    <hyperlink ref="C732" r:id="rId346"/>
    <hyperlink ref="C733" r:id="rId347"/>
    <hyperlink ref="C734" r:id="rId348"/>
    <hyperlink ref="C737" r:id="rId349"/>
    <hyperlink ref="C738" r:id="rId350"/>
    <hyperlink ref="C742" r:id="rId351"/>
    <hyperlink ref="C744" r:id="rId352"/>
    <hyperlink ref="C294" r:id="rId353"/>
    <hyperlink ref="C292" r:id="rId354"/>
    <hyperlink ref="C291" r:id="rId355"/>
    <hyperlink ref="C8" r:id="rId356"/>
    <hyperlink ref="C40" r:id="rId357"/>
    <hyperlink ref="C39" r:id="rId358"/>
    <hyperlink ref="C43" r:id="rId359" location="AT-AT_pilots"/>
    <hyperlink ref="C46" r:id="rId360" location="AT-ST_pilots"/>
    <hyperlink ref="C77" r:id="rId361"/>
    <hyperlink ref="C80" r:id="rId362"/>
    <hyperlink ref="C86" r:id="rId363"/>
    <hyperlink ref="C87" r:id="rId364"/>
    <hyperlink ref="C98" r:id="rId365"/>
    <hyperlink ref="C159" r:id="rId366"/>
    <hyperlink ref="C517" r:id="rId367"/>
    <hyperlink ref="C118" r:id="rId368"/>
    <hyperlink ref="C119" r:id="rId369"/>
    <hyperlink ref="C120" r:id="rId370"/>
    <hyperlink ref="C121" r:id="rId371"/>
    <hyperlink ref="C122" r:id="rId372"/>
    <hyperlink ref="C123" r:id="rId373"/>
    <hyperlink ref="C124" r:id="rId374"/>
    <hyperlink ref="C125" r:id="rId375"/>
    <hyperlink ref="C126" r:id="rId376"/>
    <hyperlink ref="C127" r:id="rId377"/>
    <hyperlink ref="C130" r:id="rId378"/>
    <hyperlink ref="C135" r:id="rId379"/>
    <hyperlink ref="C136" r:id="rId380"/>
    <hyperlink ref="C140" r:id="rId381"/>
    <hyperlink ref="C151" r:id="rId382"/>
    <hyperlink ref="C152" r:id="rId383"/>
    <hyperlink ref="C164" r:id="rId384"/>
    <hyperlink ref="C165" r:id="rId385"/>
    <hyperlink ref="A202" r:id="rId386"/>
    <hyperlink ref="A232" r:id="rId387"/>
    <hyperlink ref="C189" r:id="rId388"/>
    <hyperlink ref="C204" r:id="rId389"/>
    <hyperlink ref="C206" r:id="rId390"/>
    <hyperlink ref="C231" r:id="rId391"/>
    <hyperlink ref="C237" r:id="rId392"/>
    <hyperlink ref="A514" r:id="rId393"/>
    <hyperlink ref="C186" r:id="rId394"/>
    <hyperlink ref="C254" r:id="rId395"/>
    <hyperlink ref="C267" r:id="rId396"/>
    <hyperlink ref="C279" r:id="rId397"/>
    <hyperlink ref="C280" r:id="rId398"/>
    <hyperlink ref="C304" r:id="rId399"/>
    <hyperlink ref="C305" r:id="rId400"/>
    <hyperlink ref="C320" r:id="rId401"/>
    <hyperlink ref="C321" r:id="rId402"/>
    <hyperlink ref="C322" r:id="rId403"/>
    <hyperlink ref="C326" r:id="rId404"/>
    <hyperlink ref="C327" r:id="rId405"/>
    <hyperlink ref="C336" r:id="rId406"/>
    <hyperlink ref="C337" r:id="rId407"/>
    <hyperlink ref="C342" r:id="rId408"/>
    <hyperlink ref="C395" r:id="rId409"/>
    <hyperlink ref="C361" r:id="rId410"/>
    <hyperlink ref="C363" r:id="rId411"/>
    <hyperlink ref="C362" r:id="rId412"/>
    <hyperlink ref="C367" r:id="rId413"/>
    <hyperlink ref="C368" r:id="rId414"/>
    <hyperlink ref="C369" r:id="rId415"/>
    <hyperlink ref="C370" r:id="rId416"/>
    <hyperlink ref="C372" r:id="rId417"/>
    <hyperlink ref="C376" r:id="rId418"/>
    <hyperlink ref="C377" r:id="rId419"/>
    <hyperlink ref="C465" r:id="rId420"/>
    <hyperlink ref="C467" r:id="rId421"/>
    <hyperlink ref="C468" r:id="rId422"/>
    <hyperlink ref="C469" r:id="rId423"/>
    <hyperlink ref="C463" r:id="rId424"/>
    <hyperlink ref="C481" r:id="rId425"/>
    <hyperlink ref="C521" r:id="rId426"/>
    <hyperlink ref="C526" r:id="rId427"/>
    <hyperlink ref="C536" r:id="rId428"/>
    <hyperlink ref="C534" r:id="rId429"/>
    <hyperlink ref="C547" r:id="rId430"/>
    <hyperlink ref="C573" r:id="rId431"/>
    <hyperlink ref="C580" r:id="rId432"/>
    <hyperlink ref="C602" r:id="rId433"/>
    <hyperlink ref="C604" r:id="rId434"/>
    <hyperlink ref="C605" r:id="rId435"/>
    <hyperlink ref="C609" r:id="rId436"/>
    <hyperlink ref="C611" r:id="rId437"/>
    <hyperlink ref="C613" r:id="rId438"/>
    <hyperlink ref="C615" r:id="rId439"/>
    <hyperlink ref="C620" r:id="rId440"/>
    <hyperlink ref="C622" r:id="rId441"/>
    <hyperlink ref="C635" r:id="rId442"/>
    <hyperlink ref="C636" r:id="rId443"/>
    <hyperlink ref="C640" r:id="rId444"/>
    <hyperlink ref="C641" r:id="rId445"/>
    <hyperlink ref="C642" r:id="rId446"/>
    <hyperlink ref="C656" r:id="rId447"/>
    <hyperlink ref="C663" r:id="rId448"/>
    <hyperlink ref="C667" r:id="rId449"/>
    <hyperlink ref="C670" r:id="rId450"/>
    <hyperlink ref="C675" r:id="rId451"/>
    <hyperlink ref="C684" r:id="rId452"/>
    <hyperlink ref="C72" r:id="rId453"/>
    <hyperlink ref="C73" r:id="rId454"/>
    <hyperlink ref="C26" r:id="rId455"/>
    <hyperlink ref="C33" r:id="rId456"/>
    <hyperlink ref="C50" r:id="rId457"/>
    <hyperlink ref="C89" r:id="rId458"/>
    <hyperlink ref="C102" r:id="rId459"/>
    <hyperlink ref="C106" r:id="rId460"/>
    <hyperlink ref="C116" r:id="rId461"/>
    <hyperlink ref="C146" r:id="rId462"/>
    <hyperlink ref="C158" r:id="rId463"/>
    <hyperlink ref="C255" r:id="rId464"/>
    <hyperlink ref="C432" r:id="rId465"/>
    <hyperlink ref="C297" r:id="rId466"/>
    <hyperlink ref="C344" r:id="rId467"/>
    <hyperlink ref="C371" r:id="rId468"/>
    <hyperlink ref="C393" r:id="rId469"/>
    <hyperlink ref="C403" r:id="rId470"/>
    <hyperlink ref="C415" r:id="rId471"/>
    <hyperlink ref="C416" r:id="rId472"/>
    <hyperlink ref="C449" r:id="rId473"/>
    <hyperlink ref="C489" r:id="rId474"/>
    <hyperlink ref="C494" r:id="rId475"/>
    <hyperlink ref="C504" r:id="rId476"/>
    <hyperlink ref="C509" r:id="rId477"/>
    <hyperlink ref="C512" r:id="rId478"/>
    <hyperlink ref="C535" r:id="rId479"/>
    <hyperlink ref="C587" r:id="rId480"/>
    <hyperlink ref="C591" r:id="rId481"/>
    <hyperlink ref="C601" r:id="rId482"/>
    <hyperlink ref="C608" r:id="rId483"/>
    <hyperlink ref="C625" r:id="rId484"/>
    <hyperlink ref="C654" r:id="rId485"/>
    <hyperlink ref="C661" r:id="rId486"/>
    <hyperlink ref="C666" r:id="rId487"/>
    <hyperlink ref="C717" r:id="rId488"/>
    <hyperlink ref="C725" r:id="rId489"/>
    <hyperlink ref="C289" r:id="rId490"/>
    <hyperlink ref="C4" r:id="rId491"/>
    <hyperlink ref="C211" r:id="rId492"/>
    <hyperlink ref="C382" r:id="rId493"/>
    <hyperlink ref="C16" r:id="rId494"/>
    <hyperlink ref="C133" r:id="rId495"/>
    <hyperlink ref="C191" r:id="rId496"/>
    <hyperlink ref="C232" r:id="rId497"/>
    <hyperlink ref="C215" r:id="rId498"/>
    <hyperlink ref="C295" r:id="rId499"/>
    <hyperlink ref="C303" r:id="rId500"/>
    <hyperlink ref="C360" r:id="rId501"/>
    <hyperlink ref="C397" r:id="rId502"/>
    <hyperlink ref="C417" r:id="rId503"/>
    <hyperlink ref="C450" r:id="rId504"/>
    <hyperlink ref="C464" r:id="rId505"/>
    <hyperlink ref="C545" r:id="rId506"/>
    <hyperlink ref="C563" r:id="rId507"/>
    <hyperlink ref="C630" r:id="rId508"/>
    <hyperlink ref="C633" r:id="rId509"/>
    <hyperlink ref="C634" r:id="rId510"/>
    <hyperlink ref="C10" r:id="rId511"/>
    <hyperlink ref="C701" r:id="rId512"/>
    <hyperlink ref="C687" r:id="rId513"/>
    <hyperlink ref="C15" r:id="rId514"/>
    <hyperlink ref="C632" r:id="rId515"/>
    <hyperlink ref="C485" r:id="rId516"/>
    <hyperlink ref="C65" r:id="rId517"/>
    <hyperlink ref="C705" r:id="rId518"/>
    <hyperlink ref="C199" r:id="rId519"/>
    <hyperlink ref="C487" r:id="rId520"/>
    <hyperlink ref="C101" r:id="rId521"/>
    <hyperlink ref="C192" r:id="rId522"/>
    <hyperlink ref="C710" r:id="rId523"/>
    <hyperlink ref="C714" r:id="rId524"/>
    <hyperlink ref="C74" r:id="rId525"/>
    <hyperlink ref="C496" r:id="rId526"/>
    <hyperlink ref="C581" r:id="rId527"/>
    <hyperlink ref="C628" r:id="rId528"/>
    <hyperlink ref="C639" r:id="rId529"/>
    <hyperlink ref="C649" r:id="rId530"/>
    <hyperlink ref="C284" r:id="rId531"/>
    <hyperlink ref="C354" r:id="rId532"/>
    <hyperlink ref="C198" r:id="rId533"/>
    <hyperlink ref="C423" r:id="rId534"/>
    <hyperlink ref="C713" r:id="rId535"/>
    <hyperlink ref="C350" r:id="rId536"/>
    <hyperlink ref="C64" r:id="rId537"/>
    <hyperlink ref="C269" r:id="rId538"/>
    <hyperlink ref="C736" r:id="rId539"/>
    <hyperlink ref="C235" r:id="rId540"/>
    <hyperlink ref="C234" r:id="rId541"/>
    <hyperlink ref="C726" r:id="rId542"/>
    <hyperlink ref="C682" r:id="rId543"/>
    <hyperlink ref="C629" r:id="rId544"/>
    <hyperlink ref="C631" r:id="rId545"/>
    <hyperlink ref="C530" r:id="rId546"/>
    <hyperlink ref="C248" r:id="rId547"/>
    <hyperlink ref="C107" r:id="rId548"/>
    <hyperlink ref="C96" r:id="rId549"/>
    <hyperlink ref="C55" r:id="rId550"/>
    <hyperlink ref="C67" r:id="rId551"/>
    <hyperlink ref="C9" r:id="rId552"/>
    <hyperlink ref="C117" r:id="rId553"/>
    <hyperlink ref="C221" r:id="rId554"/>
    <hyperlink ref="C727" r:id="rId555"/>
    <hyperlink ref="C735" r:id="rId556"/>
    <hyperlink ref="C364" r:id="rId557"/>
    <hyperlink ref="C309" r:id="rId558"/>
    <hyperlink ref="C313" r:id="rId559"/>
    <hyperlink ref="C296" r:id="rId560"/>
    <hyperlink ref="A14" r:id="rId561"/>
    <hyperlink ref="A500" r:id="rId562"/>
    <hyperlink ref="A300" r:id="rId563"/>
    <hyperlink ref="A38" r:id="rId564"/>
    <hyperlink ref="A700" r:id="rId565"/>
    <hyperlink ref="A5" r:id="rId566"/>
    <hyperlink ref="C5" r:id="rId567"/>
    <hyperlink ref="C14" r:id="rId568"/>
    <hyperlink ref="C500" r:id="rId569"/>
    <hyperlink ref="C38" r:id="rId570"/>
    <hyperlink ref="C700" r:id="rId571"/>
    <hyperlink ref="C300" r:id="rId572"/>
    <hyperlink ref="A132" r:id="rId573"/>
    <hyperlink ref="A589" r:id="rId574"/>
    <hyperlink ref="A29" r:id="rId575"/>
    <hyperlink ref="C329" r:id="rId576"/>
    <hyperlink ref="A329" r:id="rId577"/>
    <hyperlink ref="C91" r:id="rId578"/>
    <hyperlink ref="C436" r:id="rId579"/>
    <hyperlink ref="C652" r:id="rId580"/>
    <hyperlink ref="C699" r:id="rId581"/>
    <hyperlink ref="C722" r:id="rId582"/>
    <hyperlink ref="C743" r:id="rId583"/>
    <hyperlink ref="C589" r:id="rId584"/>
    <hyperlink ref="C178" r:id="rId585"/>
    <hyperlink ref="C665" r:id="rId586"/>
    <hyperlink ref="C741" r:id="rId587"/>
    <hyperlink ref="C598" r:id="rId588"/>
    <hyperlink ref="C355" r:id="rId589"/>
    <hyperlink ref="C356" r:id="rId590"/>
    <hyperlink ref="C506" r:id="rId591"/>
    <hyperlink ref="C508" r:id="rId592"/>
    <hyperlink ref="C514" r:id="rId593"/>
    <hyperlink ref="C538" r:id="rId594"/>
    <hyperlink ref="C542" r:id="rId595"/>
    <hyperlink ref="C544" r:id="rId596"/>
    <hyperlink ref="C548" r:id="rId597"/>
    <hyperlink ref="C549" r:id="rId598"/>
    <hyperlink ref="C610" r:id="rId599"/>
    <hyperlink ref="C676" r:id="rId600"/>
    <hyperlink ref="C683" r:id="rId601"/>
    <hyperlink ref="C689" r:id="rId602"/>
    <hyperlink ref="C702" r:id="rId603"/>
    <hyperlink ref="C712" r:id="rId604"/>
    <hyperlink ref="C426" r:id="rId605"/>
    <hyperlink ref="C76" r:id="rId606"/>
    <hyperlink ref="C696" r:id="rId607"/>
    <hyperlink ref="C11" r:id="rId608"/>
    <hyperlink ref="C17" r:id="rId609"/>
    <hyperlink ref="C21" r:id="rId610"/>
    <hyperlink ref="C252" r:id="rId611"/>
    <hyperlink ref="C256" r:id="rId612"/>
    <hyperlink ref="C396" r:id="rId613"/>
    <hyperlink ref="C398" r:id="rId614"/>
    <hyperlink ref="C409" r:id="rId615"/>
    <hyperlink ref="C424" r:id="rId616"/>
    <hyperlink ref="C657" r:id="rId617"/>
    <hyperlink ref="C740" r:id="rId618"/>
    <hyperlink ref="C730" r:id="rId619"/>
    <hyperlink ref="C142" r:id="rId620"/>
    <hyperlink ref="C143" r:id="rId621"/>
    <hyperlink ref="C144" r:id="rId622"/>
    <hyperlink ref="C145" r:id="rId623"/>
    <hyperlink ref="C41" r:id="rId624"/>
    <hyperlink ref="C129" r:id="rId625"/>
    <hyperlink ref="C131" r:id="rId626"/>
    <hyperlink ref="C132" r:id="rId627"/>
    <hyperlink ref="C233" r:id="rId628"/>
    <hyperlink ref="C236" r:id="rId629"/>
    <hyperlink ref="C253" r:id="rId630"/>
    <hyperlink ref="C257" r:id="rId631"/>
    <hyperlink ref="C258" r:id="rId632"/>
    <hyperlink ref="C259" r:id="rId633"/>
    <hyperlink ref="C260" r:id="rId634"/>
    <hyperlink ref="C261" r:id="rId635"/>
    <hyperlink ref="C262" r:id="rId636"/>
    <hyperlink ref="C263" r:id="rId637"/>
    <hyperlink ref="C264" r:id="rId638"/>
    <hyperlink ref="C265" r:id="rId639"/>
    <hyperlink ref="C278" r:id="rId640"/>
    <hyperlink ref="C366" r:id="rId641"/>
    <hyperlink ref="C373" r:id="rId642"/>
    <hyperlink ref="C475" r:id="rId643"/>
    <hyperlink ref="C476" r:id="rId644"/>
    <hyperlink ref="C523" r:id="rId645"/>
    <hyperlink ref="C555" r:id="rId646"/>
    <hyperlink ref="C680" r:id="rId647"/>
    <hyperlink ref="C739" r:id="rId648"/>
    <hyperlink ref="A219" r:id="rId649"/>
    <hyperlink ref="A295" r:id="rId650"/>
    <hyperlink ref="A464" r:id="rId651"/>
    <hyperlink ref="A508" r:id="rId652"/>
    <hyperlink ref="A549" r:id="rId653"/>
    <hyperlink ref="A689" r:id="rId654"/>
    <hyperlink ref="A165" r:id="rId655"/>
    <hyperlink ref="A211" r:id="rId656"/>
    <hyperlink ref="A382" r:id="rId657"/>
    <hyperlink ref="A443" r:id="rId658"/>
    <hyperlink ref="A214" r:id="rId659"/>
    <hyperlink ref="A238" r:id="rId660"/>
    <hyperlink ref="A365" r:id="rId661"/>
    <hyperlink ref="A466" r:id="rId662"/>
    <hyperlink ref="A603" r:id="rId663"/>
    <hyperlink ref="A685" r:id="rId664"/>
    <hyperlink ref="A708" r:id="rId665"/>
    <hyperlink ref="A84" r:id="rId666"/>
    <hyperlink ref="A114" r:id="rId667"/>
    <hyperlink ref="A141" r:id="rId668"/>
    <hyperlink ref="A518" r:id="rId669"/>
    <hyperlink ref="A529" r:id="rId670"/>
    <hyperlink ref="A543" r:id="rId671"/>
    <hyperlink ref="A731" r:id="rId672"/>
    <hyperlink ref="C84" r:id="rId673"/>
    <hyperlink ref="C141" r:id="rId674"/>
    <hyperlink ref="C238" r:id="rId675"/>
    <hyperlink ref="C365" r:id="rId676"/>
    <hyperlink ref="C518" r:id="rId677"/>
    <hyperlink ref="C529" r:id="rId678"/>
    <hyperlink ref="C543" r:id="rId679"/>
    <hyperlink ref="C603" r:id="rId680"/>
    <hyperlink ref="C685" r:id="rId681"/>
    <hyperlink ref="C708" r:id="rId682"/>
    <hyperlink ref="C731" r:id="rId683"/>
    <hyperlink ref="C466" r:id="rId684"/>
    <hyperlink ref="C114" r:id="rId685"/>
    <hyperlink ref="C214" r:id="rId686"/>
    <hyperlink ref="A287" r:id="rId687"/>
    <hyperlink ref="A23" r:id="rId688"/>
    <hyperlink ref="C23" r:id="rId689"/>
    <hyperlink ref="C287" r:id="rId690"/>
    <hyperlink ref="C244" r:id="rId691"/>
    <hyperlink ref="C311" r:id="rId692"/>
    <hyperlink ref="C647" r:id="rId693"/>
    <hyperlink ref="C323" r:id="rId694"/>
    <hyperlink ref="C246" r:id="rId695"/>
    <hyperlink ref="C310" r:id="rId696"/>
    <hyperlink ref="C307" r:id="rId697"/>
    <hyperlink ref="C533" r:id="rId698"/>
    <hyperlink ref="C271" r:id="rId699"/>
    <hyperlink ref="C270" r:id="rId700"/>
    <hyperlink ref="C273" r:id="rId701"/>
    <hyperlink ref="C272" r:id="rId702"/>
    <hyperlink ref="C692" r:id="rId703"/>
    <hyperlink ref="C691" r:id="rId704"/>
    <hyperlink ref="C62" r:id="rId705"/>
    <hyperlink ref="C61" r:id="rId706"/>
    <hyperlink ref="C63" r:id="rId707"/>
    <hyperlink ref="C637" r:id="rId708"/>
    <hyperlink ref="C693" r:id="rId709"/>
    <hyperlink ref="C58" r:id="rId710"/>
    <hyperlink ref="C59" r:id="rId711"/>
    <hyperlink ref="C57" r:id="rId712"/>
    <hyperlink ref="C493" r:id="rId713"/>
    <hyperlink ref="C491" r:id="rId714"/>
    <hyperlink ref="C597" r:id="rId715"/>
    <hyperlink ref="C617" r:id="rId716"/>
    <hyperlink ref="C148" r:id="rId717"/>
    <hyperlink ref="C149" r:id="rId718"/>
    <hyperlink ref="C138" r:id="rId719"/>
    <hyperlink ref="C347" r:id="rId720"/>
    <hyperlink ref="C348" r:id="rId721"/>
    <hyperlink ref="C340" r:id="rId722"/>
    <hyperlink ref="C648" r:id="rId723"/>
    <hyperlink ref="C646" r:id="rId724"/>
    <hyperlink ref="C324" r:id="rId725"/>
    <hyperlink ref="C537" r:id="rId726"/>
    <hyperlink ref="C349" r:id="rId727"/>
    <hyperlink ref="C44" r:id="rId728"/>
    <hyperlink ref="C644" r:id="rId729"/>
    <hyperlink ref="C319" r:id="rId730"/>
    <hyperlink ref="C677" r:id="rId731"/>
    <hyperlink ref="C668" r:id="rId732"/>
    <hyperlink ref="C679" r:id="rId733"/>
    <hyperlink ref="C671" r:id="rId734"/>
    <hyperlink ref="C669" r:id="rId735"/>
    <hyperlink ref="C645" r:id="rId736"/>
    <hyperlink ref="C681" r:id="rId737"/>
    <hyperlink ref="C672" r:id="rId738"/>
    <hyperlink ref="C674" r:id="rId739"/>
    <hyperlink ref="C673" r:id="rId740"/>
    <hyperlink ref="C678" r:id="rId741"/>
    <hyperlink ref="C139" r:id="rId742"/>
    <hyperlink ref="C334" r:id="rId743"/>
    <hyperlink ref="C341" r:id="rId744"/>
    <hyperlink ref="C338" r:id="rId745"/>
    <hyperlink ref="C330" r:id="rId746"/>
    <hyperlink ref="C595" r:id="rId747"/>
    <hyperlink ref="A244" r:id="rId748"/>
    <hyperlink ref="A311" r:id="rId749"/>
    <hyperlink ref="A647" r:id="rId750"/>
    <hyperlink ref="A664" r:id="rId751"/>
    <hyperlink ref="A323" r:id="rId752"/>
    <hyperlink ref="A246" r:id="rId753"/>
    <hyperlink ref="A317" r:id="rId754"/>
    <hyperlink ref="A310" r:id="rId755"/>
    <hyperlink ref="A306" r:id="rId756"/>
    <hyperlink ref="A307" r:id="rId757"/>
    <hyperlink ref="A533" r:id="rId758"/>
    <hyperlink ref="A271" r:id="rId759"/>
    <hyperlink ref="A270" r:id="rId760"/>
    <hyperlink ref="A273" r:id="rId761"/>
    <hyperlink ref="A272" r:id="rId762"/>
    <hyperlink ref="A692" r:id="rId763"/>
    <hyperlink ref="A691" r:id="rId764"/>
    <hyperlink ref="A62" r:id="rId765"/>
    <hyperlink ref="A61" r:id="rId766"/>
    <hyperlink ref="A63" r:id="rId767"/>
    <hyperlink ref="A637" r:id="rId768"/>
    <hyperlink ref="A693" r:id="rId769"/>
    <hyperlink ref="A58" r:id="rId770"/>
    <hyperlink ref="A59" r:id="rId771"/>
    <hyperlink ref="A57" r:id="rId772"/>
    <hyperlink ref="A493" r:id="rId773"/>
    <hyperlink ref="A491" r:id="rId774"/>
    <hyperlink ref="A597" r:id="rId775"/>
    <hyperlink ref="A617" r:id="rId776"/>
    <hyperlink ref="A335" r:id="rId777"/>
    <hyperlink ref="A148" r:id="rId778"/>
    <hyperlink ref="A149" r:id="rId779"/>
    <hyperlink ref="A138" r:id="rId780"/>
    <hyperlink ref="A562" r:id="rId781"/>
    <hyperlink ref="A347" r:id="rId782"/>
    <hyperlink ref="A348" r:id="rId783"/>
    <hyperlink ref="A201" r:id="rId784"/>
    <hyperlink ref="A340" r:id="rId785"/>
    <hyperlink ref="A648" r:id="rId786"/>
    <hyperlink ref="A646" r:id="rId787"/>
    <hyperlink ref="A324" r:id="rId788"/>
    <hyperlink ref="A537" r:id="rId789"/>
    <hyperlink ref="A349" r:id="rId790"/>
    <hyperlink ref="A44" r:id="rId791"/>
    <hyperlink ref="A644" r:id="rId792"/>
    <hyperlink ref="A319" r:id="rId793"/>
    <hyperlink ref="A677" r:id="rId794"/>
    <hyperlink ref="A668" r:id="rId795"/>
    <hyperlink ref="A679" r:id="rId796"/>
    <hyperlink ref="A671" r:id="rId797"/>
    <hyperlink ref="A669" r:id="rId798"/>
    <hyperlink ref="A645" r:id="rId799"/>
    <hyperlink ref="A681" r:id="rId800"/>
    <hyperlink ref="A672" r:id="rId801"/>
    <hyperlink ref="A674" r:id="rId802"/>
    <hyperlink ref="A673" r:id="rId803"/>
    <hyperlink ref="A678" r:id="rId804"/>
    <hyperlink ref="A139" r:id="rId805"/>
    <hyperlink ref="A334" r:id="rId806"/>
    <hyperlink ref="A471" r:id="rId807"/>
    <hyperlink ref="A341" r:id="rId808"/>
    <hyperlink ref="A338" r:id="rId809"/>
    <hyperlink ref="A330" r:id="rId810"/>
    <hyperlink ref="A595" r:id="rId811"/>
    <hyperlink ref="C201" r:id="rId812"/>
  </hyperlinks>
  <pageMargins left="0.75" right="0.5" top="0.75" bottom="0.5" header="0.5" footer="0.5"/>
  <headerFooter alignWithMargins="0"/>
  <legacyDrawing r:id="rId813"/>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C00000"/>
  </sheetPr>
  <dimension ref="A1:H619"/>
  <sheetViews>
    <sheetView workbookViewId="0">
      <selection activeCell="A2" sqref="A2"/>
    </sheetView>
  </sheetViews>
  <sheetFormatPr baseColWidth="10" defaultColWidth="8.83203125" defaultRowHeight="12"/>
  <cols>
    <col min="1" max="1" width="5.1640625" style="318" bestFit="1" customWidth="1"/>
    <col min="2" max="2" width="4.1640625" style="2" bestFit="1" customWidth="1"/>
    <col min="3" max="3" width="3.83203125" style="97" bestFit="1" customWidth="1"/>
    <col min="4" max="4" width="38.6640625" style="347" bestFit="1" customWidth="1"/>
    <col min="5" max="5" width="38.6640625" style="347" customWidth="1"/>
    <col min="6" max="6" width="17.83203125" style="347" bestFit="1" customWidth="1"/>
    <col min="7" max="7" width="20.5" style="99" bestFit="1" customWidth="1"/>
    <col min="8" max="8" width="3.6640625" style="5" customWidth="1"/>
    <col min="9" max="16384" width="8.83203125" style="1"/>
  </cols>
  <sheetData>
    <row r="1" spans="1:8" s="176" customFormat="1" ht="103.5" customHeight="1" thickBot="1">
      <c r="A1" s="379" t="s">
        <v>4898</v>
      </c>
      <c r="B1" s="170" t="s">
        <v>4899</v>
      </c>
      <c r="C1" s="171" t="s">
        <v>1930</v>
      </c>
      <c r="D1" s="346" t="s">
        <v>4615</v>
      </c>
      <c r="E1" s="346" t="s">
        <v>4616</v>
      </c>
      <c r="F1" s="346" t="s">
        <v>4617</v>
      </c>
      <c r="G1" s="380" t="s">
        <v>2884</v>
      </c>
      <c r="H1" s="170"/>
    </row>
    <row r="2" spans="1:8">
      <c r="A2" s="318" t="s">
        <v>364</v>
      </c>
      <c r="B2" s="381">
        <v>111</v>
      </c>
      <c r="C2" s="382" t="s">
        <v>2664</v>
      </c>
      <c r="D2" s="347" t="s">
        <v>695</v>
      </c>
      <c r="F2" s="347" t="s">
        <v>5130</v>
      </c>
      <c r="G2" s="26" t="s">
        <v>4618</v>
      </c>
    </row>
    <row r="3" spans="1:8">
      <c r="A3" s="318" t="s">
        <v>365</v>
      </c>
      <c r="B3" s="318">
        <v>91</v>
      </c>
      <c r="C3" s="382" t="s">
        <v>2664</v>
      </c>
      <c r="D3" s="347" t="s">
        <v>4619</v>
      </c>
      <c r="E3" s="347" t="s">
        <v>4620</v>
      </c>
      <c r="F3" s="347" t="s">
        <v>4621</v>
      </c>
      <c r="G3" s="26" t="s">
        <v>4622</v>
      </c>
    </row>
    <row r="4" spans="1:8">
      <c r="A4" s="318" t="s">
        <v>1095</v>
      </c>
      <c r="B4" s="35">
        <v>106</v>
      </c>
      <c r="C4" s="382" t="s">
        <v>2664</v>
      </c>
      <c r="D4" s="347" t="s">
        <v>4623</v>
      </c>
      <c r="G4" s="26" t="s">
        <v>4624</v>
      </c>
    </row>
    <row r="5" spans="1:8">
      <c r="A5" s="318" t="s">
        <v>1860</v>
      </c>
      <c r="B5" s="318">
        <v>56</v>
      </c>
      <c r="C5" s="382" t="s">
        <v>2664</v>
      </c>
      <c r="D5" s="347" t="s">
        <v>4623</v>
      </c>
      <c r="G5" s="26" t="s">
        <v>4624</v>
      </c>
    </row>
    <row r="6" spans="1:8">
      <c r="A6" s="318" t="s">
        <v>468</v>
      </c>
      <c r="B6" s="35">
        <v>72</v>
      </c>
      <c r="C6" s="382" t="s">
        <v>2664</v>
      </c>
      <c r="D6" s="347" t="s">
        <v>4625</v>
      </c>
      <c r="E6" s="347" t="s">
        <v>4620</v>
      </c>
      <c r="G6" s="26" t="s">
        <v>4622</v>
      </c>
    </row>
    <row r="7" spans="1:8">
      <c r="A7" s="318" t="s">
        <v>1758</v>
      </c>
      <c r="B7" s="2">
        <v>88</v>
      </c>
      <c r="C7" s="96" t="s">
        <v>2664</v>
      </c>
      <c r="D7" s="347" t="s">
        <v>4626</v>
      </c>
      <c r="E7" s="347" t="s">
        <v>5131</v>
      </c>
      <c r="F7" s="347" t="s">
        <v>4627</v>
      </c>
      <c r="G7" s="26" t="s">
        <v>4628</v>
      </c>
      <c r="H7" s="2"/>
    </row>
    <row r="8" spans="1:8">
      <c r="A8" s="318" t="s">
        <v>1758</v>
      </c>
      <c r="B8" s="35">
        <v>86</v>
      </c>
      <c r="C8" s="382" t="s">
        <v>2664</v>
      </c>
      <c r="D8" s="347" t="s">
        <v>4629</v>
      </c>
      <c r="E8" s="347" t="s">
        <v>5131</v>
      </c>
      <c r="F8" s="347" t="s">
        <v>4627</v>
      </c>
      <c r="G8" s="26" t="s">
        <v>636</v>
      </c>
    </row>
    <row r="9" spans="1:8">
      <c r="A9" s="318" t="s">
        <v>1758</v>
      </c>
      <c r="B9" s="2">
        <v>88</v>
      </c>
      <c r="C9" s="382" t="s">
        <v>2664</v>
      </c>
      <c r="D9" s="347" t="s">
        <v>4630</v>
      </c>
      <c r="E9" s="347" t="s">
        <v>5131</v>
      </c>
      <c r="F9" s="347" t="s">
        <v>4627</v>
      </c>
      <c r="G9" s="26" t="s">
        <v>4631</v>
      </c>
    </row>
    <row r="10" spans="1:8">
      <c r="A10" s="318" t="s">
        <v>1758</v>
      </c>
      <c r="B10" s="35">
        <v>86</v>
      </c>
      <c r="C10" s="384" t="s">
        <v>2664</v>
      </c>
      <c r="D10" s="347" t="s">
        <v>4632</v>
      </c>
      <c r="E10" s="347" t="s">
        <v>5131</v>
      </c>
      <c r="F10" s="347" t="s">
        <v>4627</v>
      </c>
      <c r="G10" s="26" t="s">
        <v>3309</v>
      </c>
    </row>
    <row r="11" spans="1:8">
      <c r="A11" s="318" t="s">
        <v>836</v>
      </c>
      <c r="B11" s="2">
        <v>139</v>
      </c>
      <c r="C11" s="9" t="s">
        <v>2664</v>
      </c>
      <c r="D11" s="347" t="s">
        <v>4633</v>
      </c>
      <c r="E11" s="347" t="s">
        <v>4634</v>
      </c>
      <c r="G11" s="26" t="s">
        <v>4635</v>
      </c>
    </row>
    <row r="12" spans="1:8">
      <c r="A12" s="318" t="s">
        <v>365</v>
      </c>
      <c r="B12" s="322">
        <v>66</v>
      </c>
      <c r="C12" s="384" t="s">
        <v>2664</v>
      </c>
      <c r="D12" s="347" t="s">
        <v>4636</v>
      </c>
      <c r="F12" s="347" t="s">
        <v>4621</v>
      </c>
      <c r="G12" s="26" t="s">
        <v>4637</v>
      </c>
    </row>
    <row r="13" spans="1:8">
      <c r="A13" s="318" t="s">
        <v>2273</v>
      </c>
      <c r="B13" s="35">
        <v>15</v>
      </c>
      <c r="C13" s="369" t="s">
        <v>2664</v>
      </c>
      <c r="D13" s="36" t="s">
        <v>2947</v>
      </c>
      <c r="E13" s="36" t="s">
        <v>4638</v>
      </c>
      <c r="F13" s="36"/>
      <c r="G13" s="26" t="s">
        <v>4618</v>
      </c>
    </row>
    <row r="14" spans="1:8">
      <c r="A14" s="318" t="s">
        <v>2273</v>
      </c>
      <c r="B14" s="35">
        <v>16</v>
      </c>
      <c r="C14" s="369" t="s">
        <v>2664</v>
      </c>
      <c r="D14" s="36" t="s">
        <v>1727</v>
      </c>
      <c r="E14" s="36" t="s">
        <v>4639</v>
      </c>
      <c r="F14" s="36" t="s">
        <v>4640</v>
      </c>
      <c r="G14" s="26" t="s">
        <v>4618</v>
      </c>
    </row>
    <row r="15" spans="1:8">
      <c r="A15" s="318" t="s">
        <v>2273</v>
      </c>
      <c r="B15" s="35">
        <v>16</v>
      </c>
      <c r="C15" s="369" t="s">
        <v>2664</v>
      </c>
      <c r="D15" s="36" t="s">
        <v>722</v>
      </c>
      <c r="E15" s="36" t="s">
        <v>4639</v>
      </c>
      <c r="F15" s="36"/>
      <c r="G15" s="26" t="s">
        <v>4618</v>
      </c>
    </row>
    <row r="16" spans="1:8">
      <c r="A16" s="318" t="s">
        <v>1917</v>
      </c>
      <c r="B16" s="2">
        <v>55</v>
      </c>
      <c r="C16" s="382" t="s">
        <v>2664</v>
      </c>
      <c r="D16" s="347" t="s">
        <v>4641</v>
      </c>
      <c r="E16" s="347" t="s">
        <v>4620</v>
      </c>
      <c r="G16" s="26" t="s">
        <v>4622</v>
      </c>
    </row>
    <row r="17" spans="1:8">
      <c r="A17" s="318" t="s">
        <v>468</v>
      </c>
      <c r="B17" s="35">
        <v>74</v>
      </c>
      <c r="C17" s="96" t="s">
        <v>2664</v>
      </c>
      <c r="D17" s="347" t="s">
        <v>4642</v>
      </c>
      <c r="E17" s="347" t="s">
        <v>4620</v>
      </c>
      <c r="G17" s="26" t="s">
        <v>4622</v>
      </c>
    </row>
    <row r="18" spans="1:8">
      <c r="A18" s="318" t="s">
        <v>1917</v>
      </c>
      <c r="B18" s="2">
        <v>56</v>
      </c>
      <c r="C18" s="96" t="s">
        <v>2664</v>
      </c>
      <c r="D18" s="347" t="s">
        <v>3335</v>
      </c>
      <c r="E18" s="347" t="s">
        <v>4620</v>
      </c>
      <c r="G18" s="26" t="s">
        <v>4622</v>
      </c>
    </row>
    <row r="19" spans="1:8">
      <c r="A19" s="318" t="s">
        <v>1860</v>
      </c>
      <c r="B19" s="318">
        <v>56</v>
      </c>
      <c r="C19" s="96" t="s">
        <v>2664</v>
      </c>
      <c r="D19" s="347" t="s">
        <v>3336</v>
      </c>
      <c r="E19" s="347" t="s">
        <v>4634</v>
      </c>
      <c r="G19" s="26" t="s">
        <v>4624</v>
      </c>
    </row>
    <row r="20" spans="1:8">
      <c r="A20" s="318" t="s">
        <v>1747</v>
      </c>
      <c r="B20" s="35">
        <v>197</v>
      </c>
      <c r="C20" s="96" t="s">
        <v>2664</v>
      </c>
      <c r="D20" s="347" t="s">
        <v>3218</v>
      </c>
      <c r="E20" s="347" t="s">
        <v>4634</v>
      </c>
      <c r="F20" s="347" t="s">
        <v>3337</v>
      </c>
      <c r="G20" s="26" t="s">
        <v>4635</v>
      </c>
    </row>
    <row r="21" spans="1:8">
      <c r="A21" s="318" t="s">
        <v>836</v>
      </c>
      <c r="B21" s="35">
        <v>123</v>
      </c>
      <c r="C21" s="100" t="s">
        <v>2664</v>
      </c>
      <c r="D21" s="347" t="s">
        <v>3218</v>
      </c>
      <c r="E21" s="347" t="s">
        <v>4634</v>
      </c>
      <c r="G21" s="26" t="s">
        <v>4635</v>
      </c>
    </row>
    <row r="22" spans="1:8">
      <c r="A22" s="318" t="s">
        <v>365</v>
      </c>
      <c r="B22" s="322">
        <v>68</v>
      </c>
      <c r="C22" s="96" t="s">
        <v>2664</v>
      </c>
      <c r="D22" s="347" t="s">
        <v>3218</v>
      </c>
      <c r="E22" s="347" t="s">
        <v>4634</v>
      </c>
      <c r="F22" s="347" t="s">
        <v>4621</v>
      </c>
      <c r="G22" s="26" t="s">
        <v>4635</v>
      </c>
    </row>
    <row r="23" spans="1:8">
      <c r="A23" s="318" t="s">
        <v>1758</v>
      </c>
      <c r="B23" s="35">
        <v>145</v>
      </c>
      <c r="C23" s="96" t="s">
        <v>2664</v>
      </c>
      <c r="D23" s="347" t="s">
        <v>3218</v>
      </c>
      <c r="E23" s="347" t="s">
        <v>4634</v>
      </c>
      <c r="F23" s="347" t="s">
        <v>4627</v>
      </c>
      <c r="G23" s="26" t="s">
        <v>4635</v>
      </c>
    </row>
    <row r="24" spans="1:8">
      <c r="A24" s="318" t="s">
        <v>1860</v>
      </c>
      <c r="B24" s="318">
        <v>26</v>
      </c>
      <c r="C24" s="96" t="s">
        <v>2664</v>
      </c>
      <c r="D24" s="347" t="s">
        <v>3218</v>
      </c>
      <c r="E24" s="347" t="s">
        <v>4634</v>
      </c>
      <c r="G24" s="26" t="s">
        <v>4635</v>
      </c>
      <c r="H24" s="2"/>
    </row>
    <row r="25" spans="1:8">
      <c r="A25" s="318" t="s">
        <v>468</v>
      </c>
      <c r="B25" s="318">
        <v>115</v>
      </c>
      <c r="C25" s="96" t="s">
        <v>2664</v>
      </c>
      <c r="D25" s="347" t="s">
        <v>3338</v>
      </c>
      <c r="G25" s="26" t="s">
        <v>4622</v>
      </c>
    </row>
    <row r="26" spans="1:8">
      <c r="A26" s="318" t="s">
        <v>365</v>
      </c>
      <c r="B26" s="318">
        <v>70</v>
      </c>
      <c r="C26" s="96" t="s">
        <v>2664</v>
      </c>
      <c r="D26" s="347" t="s">
        <v>2660</v>
      </c>
      <c r="F26" s="347" t="s">
        <v>4621</v>
      </c>
      <c r="G26" s="26" t="s">
        <v>3339</v>
      </c>
    </row>
    <row r="27" spans="1:8">
      <c r="A27" s="318" t="s">
        <v>1860</v>
      </c>
      <c r="B27" s="318">
        <v>97</v>
      </c>
      <c r="C27" s="96" t="s">
        <v>2664</v>
      </c>
      <c r="D27" s="347" t="s">
        <v>2660</v>
      </c>
      <c r="G27" s="26" t="s">
        <v>3339</v>
      </c>
    </row>
    <row r="28" spans="1:8">
      <c r="A28" s="318" t="s">
        <v>365</v>
      </c>
      <c r="B28" s="318">
        <v>72</v>
      </c>
      <c r="C28" s="96" t="s">
        <v>2664</v>
      </c>
      <c r="D28" s="347" t="s">
        <v>3340</v>
      </c>
      <c r="F28" s="347" t="s">
        <v>4621</v>
      </c>
      <c r="G28" s="26" t="s">
        <v>629</v>
      </c>
    </row>
    <row r="29" spans="1:8">
      <c r="A29" s="318" t="s">
        <v>365</v>
      </c>
      <c r="B29" s="318">
        <v>74</v>
      </c>
      <c r="C29" s="96" t="s">
        <v>2664</v>
      </c>
      <c r="D29" s="347" t="s">
        <v>3341</v>
      </c>
      <c r="E29" s="347" t="s">
        <v>4634</v>
      </c>
      <c r="F29" s="347" t="s">
        <v>4621</v>
      </c>
      <c r="G29" s="26" t="s">
        <v>4635</v>
      </c>
    </row>
    <row r="30" spans="1:8">
      <c r="A30" s="318" t="s">
        <v>1297</v>
      </c>
      <c r="B30" s="2">
        <v>124</v>
      </c>
      <c r="C30" s="96" t="s">
        <v>2664</v>
      </c>
      <c r="D30" s="347" t="s">
        <v>870</v>
      </c>
      <c r="G30" s="99" t="s">
        <v>5345</v>
      </c>
      <c r="H30" s="2"/>
    </row>
    <row r="31" spans="1:8">
      <c r="A31" s="318" t="s">
        <v>1095</v>
      </c>
      <c r="B31" s="2">
        <v>108</v>
      </c>
      <c r="C31" s="96" t="s">
        <v>2664</v>
      </c>
      <c r="D31" s="347" t="s">
        <v>3342</v>
      </c>
      <c r="E31" s="347" t="s">
        <v>5131</v>
      </c>
      <c r="G31" s="26" t="s">
        <v>4624</v>
      </c>
    </row>
    <row r="32" spans="1:8">
      <c r="A32" s="318" t="s">
        <v>2273</v>
      </c>
      <c r="B32" s="2">
        <v>16</v>
      </c>
      <c r="C32" s="240" t="s">
        <v>2664</v>
      </c>
      <c r="D32" s="36" t="s">
        <v>3059</v>
      </c>
      <c r="E32" s="36" t="s">
        <v>4639</v>
      </c>
      <c r="F32" s="36" t="s">
        <v>4640</v>
      </c>
      <c r="G32" s="26" t="s">
        <v>4618</v>
      </c>
    </row>
    <row r="33" spans="1:8">
      <c r="A33" s="318" t="s">
        <v>1917</v>
      </c>
      <c r="B33" s="2">
        <v>176</v>
      </c>
      <c r="C33" s="96" t="s">
        <v>2664</v>
      </c>
      <c r="D33" s="347" t="s">
        <v>3343</v>
      </c>
      <c r="E33" s="347" t="s">
        <v>4639</v>
      </c>
      <c r="F33" s="36" t="s">
        <v>4640</v>
      </c>
      <c r="G33" s="26" t="s">
        <v>629</v>
      </c>
    </row>
    <row r="34" spans="1:8">
      <c r="A34" s="318" t="s">
        <v>1917</v>
      </c>
      <c r="B34" s="2">
        <v>176</v>
      </c>
      <c r="C34" s="96" t="s">
        <v>2664</v>
      </c>
      <c r="D34" s="347" t="s">
        <v>2908</v>
      </c>
      <c r="E34" s="347" t="s">
        <v>4639</v>
      </c>
      <c r="F34" s="36" t="s">
        <v>4640</v>
      </c>
      <c r="G34" s="26" t="s">
        <v>629</v>
      </c>
    </row>
    <row r="35" spans="1:8">
      <c r="A35" s="318" t="s">
        <v>1917</v>
      </c>
      <c r="B35" s="2">
        <v>178</v>
      </c>
      <c r="C35" s="96" t="s">
        <v>2664</v>
      </c>
      <c r="D35" s="347" t="s">
        <v>3344</v>
      </c>
      <c r="E35" s="347" t="s">
        <v>4639</v>
      </c>
      <c r="F35" s="36" t="s">
        <v>4640</v>
      </c>
      <c r="G35" s="26" t="s">
        <v>4628</v>
      </c>
    </row>
    <row r="36" spans="1:8">
      <c r="A36" s="318" t="s">
        <v>1758</v>
      </c>
      <c r="B36" s="2">
        <v>118</v>
      </c>
      <c r="C36" s="96" t="s">
        <v>2664</v>
      </c>
      <c r="D36" s="347" t="s">
        <v>3345</v>
      </c>
      <c r="E36" s="347" t="s">
        <v>4638</v>
      </c>
      <c r="F36" s="347" t="s">
        <v>4627</v>
      </c>
      <c r="G36" s="26" t="s">
        <v>3339</v>
      </c>
    </row>
    <row r="37" spans="1:8">
      <c r="A37" s="318" t="s">
        <v>365</v>
      </c>
      <c r="B37" s="318">
        <v>169</v>
      </c>
      <c r="C37" s="96" t="s">
        <v>2664</v>
      </c>
      <c r="D37" s="347" t="s">
        <v>3346</v>
      </c>
      <c r="E37" s="347" t="s">
        <v>3347</v>
      </c>
      <c r="F37" s="347" t="s">
        <v>4621</v>
      </c>
      <c r="G37" s="26" t="s">
        <v>3339</v>
      </c>
      <c r="H37" s="2"/>
    </row>
    <row r="38" spans="1:8">
      <c r="A38" s="318" t="s">
        <v>1169</v>
      </c>
      <c r="B38" s="2">
        <v>98</v>
      </c>
      <c r="C38" s="100" t="s">
        <v>2664</v>
      </c>
      <c r="D38" s="347" t="s">
        <v>2956</v>
      </c>
      <c r="G38" s="99" t="s">
        <v>3536</v>
      </c>
    </row>
    <row r="39" spans="1:8">
      <c r="A39" s="318" t="s">
        <v>1917</v>
      </c>
      <c r="B39" s="2">
        <v>176</v>
      </c>
      <c r="C39" s="96" t="s">
        <v>2664</v>
      </c>
      <c r="D39" s="347" t="s">
        <v>1678</v>
      </c>
      <c r="E39" s="347" t="s">
        <v>4639</v>
      </c>
      <c r="F39" s="36" t="s">
        <v>4640</v>
      </c>
      <c r="G39" s="26" t="s">
        <v>629</v>
      </c>
    </row>
    <row r="40" spans="1:8">
      <c r="A40" s="318" t="s">
        <v>1917</v>
      </c>
      <c r="B40" s="2">
        <v>179</v>
      </c>
      <c r="C40" s="96" t="s">
        <v>2664</v>
      </c>
      <c r="D40" s="347" t="s">
        <v>3348</v>
      </c>
      <c r="E40" s="347" t="s">
        <v>4639</v>
      </c>
      <c r="F40" s="36" t="s">
        <v>4640</v>
      </c>
      <c r="G40" s="26" t="s">
        <v>3309</v>
      </c>
    </row>
    <row r="41" spans="1:8">
      <c r="A41" s="318" t="s">
        <v>1758</v>
      </c>
      <c r="B41" s="2">
        <v>154</v>
      </c>
      <c r="C41" s="96" t="s">
        <v>2664</v>
      </c>
      <c r="D41" s="385" t="s">
        <v>3453</v>
      </c>
      <c r="E41" s="347" t="s">
        <v>1809</v>
      </c>
      <c r="F41" s="347" t="s">
        <v>4627</v>
      </c>
      <c r="G41" s="26" t="s">
        <v>3349</v>
      </c>
    </row>
    <row r="42" spans="1:8">
      <c r="A42" s="318" t="s">
        <v>1860</v>
      </c>
      <c r="B42" s="318">
        <v>74</v>
      </c>
      <c r="C42" s="96" t="s">
        <v>2664</v>
      </c>
      <c r="D42" s="347" t="s">
        <v>3350</v>
      </c>
      <c r="G42" s="26" t="s">
        <v>3351</v>
      </c>
      <c r="H42" s="2"/>
    </row>
    <row r="43" spans="1:8">
      <c r="A43" s="318" t="s">
        <v>1917</v>
      </c>
      <c r="B43" s="318">
        <v>126</v>
      </c>
      <c r="C43" s="96" t="s">
        <v>2664</v>
      </c>
      <c r="D43" s="347" t="s">
        <v>3352</v>
      </c>
      <c r="E43" s="347" t="s">
        <v>1583</v>
      </c>
      <c r="F43" s="36" t="s">
        <v>4640</v>
      </c>
      <c r="G43" s="26" t="s">
        <v>4622</v>
      </c>
    </row>
    <row r="44" spans="1:8">
      <c r="A44" s="318" t="s">
        <v>1747</v>
      </c>
      <c r="B44" s="2">
        <v>157</v>
      </c>
      <c r="C44" s="96" t="s">
        <v>2664</v>
      </c>
      <c r="D44" s="347" t="s">
        <v>3353</v>
      </c>
      <c r="E44" s="347" t="s">
        <v>3354</v>
      </c>
      <c r="F44" s="347" t="s">
        <v>3337</v>
      </c>
      <c r="G44" s="26" t="s">
        <v>636</v>
      </c>
    </row>
    <row r="45" spans="1:8">
      <c r="A45" s="318" t="s">
        <v>1917</v>
      </c>
      <c r="B45" s="318">
        <v>126</v>
      </c>
      <c r="C45" s="96" t="s">
        <v>2664</v>
      </c>
      <c r="D45" s="347" t="s">
        <v>3355</v>
      </c>
      <c r="E45" s="347" t="s">
        <v>1583</v>
      </c>
      <c r="F45" s="36" t="s">
        <v>4640</v>
      </c>
      <c r="G45" s="26" t="s">
        <v>4622</v>
      </c>
    </row>
    <row r="46" spans="1:8">
      <c r="A46" s="318" t="s">
        <v>1917</v>
      </c>
      <c r="B46" s="318">
        <v>126</v>
      </c>
      <c r="C46" s="96" t="s">
        <v>2664</v>
      </c>
      <c r="D46" s="347" t="s">
        <v>3356</v>
      </c>
      <c r="E46" s="347" t="s">
        <v>1583</v>
      </c>
      <c r="F46" s="36" t="s">
        <v>4640</v>
      </c>
      <c r="G46" s="26" t="s">
        <v>4622</v>
      </c>
    </row>
    <row r="47" spans="1:8">
      <c r="A47" s="318" t="s">
        <v>364</v>
      </c>
      <c r="B47" s="2">
        <v>188</v>
      </c>
      <c r="C47" s="96" t="s">
        <v>2664</v>
      </c>
      <c r="D47" s="347" t="s">
        <v>3357</v>
      </c>
      <c r="E47" s="347" t="s">
        <v>3358</v>
      </c>
      <c r="F47" s="347" t="s">
        <v>5130</v>
      </c>
      <c r="G47" s="26" t="s">
        <v>4637</v>
      </c>
    </row>
    <row r="48" spans="1:8">
      <c r="A48" s="318" t="s">
        <v>2273</v>
      </c>
      <c r="B48" s="2">
        <v>16</v>
      </c>
      <c r="C48" s="240" t="s">
        <v>2664</v>
      </c>
      <c r="D48" s="36" t="s">
        <v>1725</v>
      </c>
      <c r="E48" s="36"/>
      <c r="F48" s="36"/>
      <c r="G48" s="26" t="s">
        <v>4618</v>
      </c>
    </row>
    <row r="49" spans="1:8">
      <c r="A49" s="318" t="s">
        <v>2273</v>
      </c>
      <c r="B49" s="2">
        <v>16</v>
      </c>
      <c r="C49" s="240" t="s">
        <v>2664</v>
      </c>
      <c r="D49" s="36" t="s">
        <v>694</v>
      </c>
      <c r="E49" s="36"/>
      <c r="F49" s="36"/>
      <c r="G49" s="26" t="s">
        <v>4618</v>
      </c>
    </row>
    <row r="50" spans="1:8">
      <c r="A50" s="318" t="s">
        <v>364</v>
      </c>
      <c r="B50" s="2">
        <v>111</v>
      </c>
      <c r="C50" s="96" t="s">
        <v>2664</v>
      </c>
      <c r="D50" s="347" t="s">
        <v>694</v>
      </c>
      <c r="F50" s="347" t="s">
        <v>5130</v>
      </c>
      <c r="G50" s="26" t="s">
        <v>4618</v>
      </c>
    </row>
    <row r="51" spans="1:8">
      <c r="A51" s="318" t="s">
        <v>364</v>
      </c>
      <c r="B51" s="318">
        <v>217</v>
      </c>
      <c r="C51" s="96" t="s">
        <v>2664</v>
      </c>
      <c r="D51" s="347" t="s">
        <v>694</v>
      </c>
      <c r="G51" s="26" t="s">
        <v>4618</v>
      </c>
    </row>
    <row r="52" spans="1:8">
      <c r="A52" s="318" t="s">
        <v>2273</v>
      </c>
      <c r="B52" s="2">
        <v>47</v>
      </c>
      <c r="C52" s="97" t="s">
        <v>578</v>
      </c>
      <c r="D52" s="347" t="s">
        <v>3359</v>
      </c>
      <c r="E52" s="347" t="s">
        <v>4596</v>
      </c>
      <c r="G52" s="26" t="s">
        <v>3360</v>
      </c>
    </row>
    <row r="53" spans="1:8">
      <c r="A53" s="318" t="s">
        <v>1758</v>
      </c>
      <c r="B53" s="2">
        <v>156</v>
      </c>
      <c r="C53" s="96" t="s">
        <v>2664</v>
      </c>
      <c r="D53" s="347" t="s">
        <v>3361</v>
      </c>
      <c r="E53" s="347" t="s">
        <v>1809</v>
      </c>
      <c r="F53" s="347" t="s">
        <v>4627</v>
      </c>
      <c r="G53" s="26" t="s">
        <v>3351</v>
      </c>
    </row>
    <row r="54" spans="1:8">
      <c r="A54" s="318" t="s">
        <v>1747</v>
      </c>
      <c r="B54" s="2">
        <v>57</v>
      </c>
      <c r="C54" s="382" t="s">
        <v>2664</v>
      </c>
      <c r="D54" s="347" t="s">
        <v>3362</v>
      </c>
      <c r="E54" s="347" t="s">
        <v>4620</v>
      </c>
      <c r="F54" s="347" t="s">
        <v>3337</v>
      </c>
      <c r="G54" s="26" t="s">
        <v>4622</v>
      </c>
    </row>
    <row r="55" spans="1:8">
      <c r="A55" s="318" t="s">
        <v>1169</v>
      </c>
      <c r="B55" s="2">
        <v>100</v>
      </c>
      <c r="C55" s="240" t="s">
        <v>1758</v>
      </c>
      <c r="D55" s="347" t="s">
        <v>2957</v>
      </c>
      <c r="E55" s="347" t="s">
        <v>4596</v>
      </c>
      <c r="G55" s="99" t="s">
        <v>3360</v>
      </c>
    </row>
    <row r="56" spans="1:8">
      <c r="A56" s="318" t="s">
        <v>2273</v>
      </c>
      <c r="B56" s="2">
        <v>46</v>
      </c>
      <c r="C56" s="97" t="s">
        <v>578</v>
      </c>
      <c r="D56" s="347" t="s">
        <v>3363</v>
      </c>
      <c r="E56" s="347" t="s">
        <v>4596</v>
      </c>
      <c r="G56" s="26" t="s">
        <v>3360</v>
      </c>
    </row>
    <row r="57" spans="1:8">
      <c r="A57" s="318" t="s">
        <v>2273</v>
      </c>
      <c r="B57" s="2">
        <v>16</v>
      </c>
      <c r="C57" s="240" t="s">
        <v>2664</v>
      </c>
      <c r="D57" s="36" t="s">
        <v>701</v>
      </c>
      <c r="E57" s="36"/>
      <c r="F57" s="36" t="s">
        <v>5130</v>
      </c>
      <c r="G57" s="26" t="s">
        <v>4618</v>
      </c>
    </row>
    <row r="58" spans="1:8">
      <c r="A58" s="318" t="s">
        <v>1297</v>
      </c>
      <c r="B58" s="2">
        <v>127</v>
      </c>
      <c r="C58" s="96" t="s">
        <v>2664</v>
      </c>
      <c r="D58" s="347" t="s">
        <v>1554</v>
      </c>
      <c r="G58" s="99" t="s">
        <v>5345</v>
      </c>
    </row>
    <row r="59" spans="1:8">
      <c r="A59" s="318" t="s">
        <v>1747</v>
      </c>
      <c r="B59" s="2">
        <v>58</v>
      </c>
      <c r="C59" s="96" t="s">
        <v>2664</v>
      </c>
      <c r="D59" s="347" t="s">
        <v>3364</v>
      </c>
      <c r="E59" s="347" t="s">
        <v>4620</v>
      </c>
      <c r="F59" s="347" t="s">
        <v>3337</v>
      </c>
      <c r="G59" s="26" t="s">
        <v>4622</v>
      </c>
    </row>
    <row r="60" spans="1:8">
      <c r="A60" s="318" t="s">
        <v>365</v>
      </c>
      <c r="B60" s="318">
        <v>170</v>
      </c>
      <c r="C60" s="96" t="s">
        <v>2664</v>
      </c>
      <c r="D60" s="347" t="s">
        <v>3365</v>
      </c>
      <c r="E60" s="347" t="s">
        <v>3347</v>
      </c>
      <c r="F60" s="347" t="s">
        <v>4621</v>
      </c>
      <c r="G60" s="26" t="s">
        <v>4622</v>
      </c>
    </row>
    <row r="61" spans="1:8">
      <c r="A61" s="318" t="s">
        <v>1747</v>
      </c>
      <c r="B61" s="2">
        <v>160</v>
      </c>
      <c r="C61" s="96" t="s">
        <v>2664</v>
      </c>
      <c r="D61" s="385" t="s">
        <v>3366</v>
      </c>
      <c r="E61" s="347" t="s">
        <v>3367</v>
      </c>
      <c r="F61" s="347" t="s">
        <v>3337</v>
      </c>
      <c r="G61" s="26" t="s">
        <v>3349</v>
      </c>
      <c r="H61" s="2"/>
    </row>
    <row r="62" spans="1:8">
      <c r="A62" s="318" t="s">
        <v>836</v>
      </c>
      <c r="B62" s="2">
        <v>142</v>
      </c>
      <c r="C62" s="96" t="s">
        <v>2664</v>
      </c>
      <c r="D62" s="347" t="s">
        <v>3368</v>
      </c>
      <c r="E62" s="347" t="s">
        <v>4634</v>
      </c>
      <c r="G62" s="26" t="s">
        <v>4635</v>
      </c>
    </row>
    <row r="63" spans="1:8">
      <c r="A63" s="318" t="s">
        <v>364</v>
      </c>
      <c r="B63" s="2">
        <v>105</v>
      </c>
      <c r="C63" s="96" t="s">
        <v>2664</v>
      </c>
      <c r="D63" s="347" t="s">
        <v>3369</v>
      </c>
      <c r="E63" s="347" t="s">
        <v>4634</v>
      </c>
      <c r="F63" s="347" t="s">
        <v>5130</v>
      </c>
      <c r="G63" s="26" t="s">
        <v>4635</v>
      </c>
    </row>
    <row r="64" spans="1:8">
      <c r="A64" s="318" t="s">
        <v>468</v>
      </c>
      <c r="B64" s="2">
        <v>76</v>
      </c>
      <c r="C64" s="100" t="s">
        <v>2664</v>
      </c>
      <c r="D64" s="347" t="s">
        <v>3370</v>
      </c>
      <c r="E64" s="347" t="s">
        <v>4620</v>
      </c>
      <c r="G64" s="26" t="s">
        <v>4622</v>
      </c>
    </row>
    <row r="65" spans="1:8">
      <c r="A65" s="318" t="s">
        <v>1747</v>
      </c>
      <c r="B65" s="2">
        <v>126</v>
      </c>
      <c r="C65" s="96" t="s">
        <v>2664</v>
      </c>
      <c r="D65" s="347" t="s">
        <v>3371</v>
      </c>
      <c r="E65" s="347" t="s">
        <v>3210</v>
      </c>
      <c r="F65" s="347" t="s">
        <v>3337</v>
      </c>
      <c r="G65" s="26" t="s">
        <v>3372</v>
      </c>
    </row>
    <row r="66" spans="1:8">
      <c r="A66" s="318" t="s">
        <v>365</v>
      </c>
      <c r="B66" s="318">
        <v>92</v>
      </c>
      <c r="C66" s="96" t="s">
        <v>2664</v>
      </c>
      <c r="D66" s="347" t="s">
        <v>3373</v>
      </c>
      <c r="E66" s="347" t="s">
        <v>4620</v>
      </c>
      <c r="F66" s="347" t="s">
        <v>4621</v>
      </c>
      <c r="G66" s="26" t="s">
        <v>4622</v>
      </c>
    </row>
    <row r="67" spans="1:8">
      <c r="A67" s="318" t="s">
        <v>365</v>
      </c>
      <c r="B67" s="318">
        <v>221</v>
      </c>
      <c r="C67" s="96" t="s">
        <v>2664</v>
      </c>
      <c r="D67" s="347" t="s">
        <v>3374</v>
      </c>
      <c r="E67" s="347" t="s">
        <v>3347</v>
      </c>
      <c r="F67" s="347" t="s">
        <v>4621</v>
      </c>
      <c r="G67" s="26" t="s">
        <v>3375</v>
      </c>
    </row>
    <row r="68" spans="1:8">
      <c r="A68" s="318" t="s">
        <v>1747</v>
      </c>
      <c r="B68" s="2">
        <v>126</v>
      </c>
      <c r="C68" s="96" t="s">
        <v>2664</v>
      </c>
      <c r="D68" s="347" t="s">
        <v>3376</v>
      </c>
      <c r="E68" s="347" t="s">
        <v>3210</v>
      </c>
      <c r="F68" s="347" t="s">
        <v>3337</v>
      </c>
      <c r="G68" s="26" t="s">
        <v>3372</v>
      </c>
      <c r="H68" s="2"/>
    </row>
    <row r="69" spans="1:8">
      <c r="A69" s="318" t="s">
        <v>1860</v>
      </c>
      <c r="B69" s="318">
        <v>56</v>
      </c>
      <c r="C69" s="96" t="s">
        <v>2664</v>
      </c>
      <c r="D69" s="347" t="s">
        <v>3377</v>
      </c>
      <c r="E69" s="347" t="s">
        <v>4638</v>
      </c>
      <c r="G69" s="26" t="s">
        <v>4624</v>
      </c>
    </row>
    <row r="70" spans="1:8">
      <c r="A70" s="318" t="s">
        <v>1747</v>
      </c>
      <c r="B70" s="2">
        <v>122</v>
      </c>
      <c r="C70" s="96" t="s">
        <v>2664</v>
      </c>
      <c r="D70" s="347" t="s">
        <v>3378</v>
      </c>
      <c r="E70" s="347" t="s">
        <v>3210</v>
      </c>
      <c r="F70" s="347" t="s">
        <v>3337</v>
      </c>
      <c r="G70" s="26" t="s">
        <v>4628</v>
      </c>
    </row>
    <row r="71" spans="1:8">
      <c r="A71" s="318" t="s">
        <v>1747</v>
      </c>
      <c r="B71" s="2">
        <v>122</v>
      </c>
      <c r="C71" s="96" t="s">
        <v>2664</v>
      </c>
      <c r="D71" s="347" t="s">
        <v>3379</v>
      </c>
      <c r="E71" s="347" t="s">
        <v>3210</v>
      </c>
      <c r="F71" s="347" t="s">
        <v>3337</v>
      </c>
      <c r="G71" s="26" t="s">
        <v>4631</v>
      </c>
    </row>
    <row r="72" spans="1:8">
      <c r="A72" s="318" t="s">
        <v>1747</v>
      </c>
      <c r="B72" s="2">
        <v>121</v>
      </c>
      <c r="C72" s="96" t="s">
        <v>2664</v>
      </c>
      <c r="D72" s="347" t="s">
        <v>3380</v>
      </c>
      <c r="E72" s="347" t="s">
        <v>3210</v>
      </c>
      <c r="F72" s="347" t="s">
        <v>3337</v>
      </c>
      <c r="G72" s="26" t="s">
        <v>3309</v>
      </c>
      <c r="H72" s="2"/>
    </row>
    <row r="73" spans="1:8">
      <c r="A73" s="318" t="s">
        <v>1747</v>
      </c>
      <c r="B73" s="2">
        <v>120</v>
      </c>
      <c r="C73" s="96" t="s">
        <v>2664</v>
      </c>
      <c r="D73" s="347" t="s">
        <v>3381</v>
      </c>
      <c r="E73" s="347" t="s">
        <v>3210</v>
      </c>
      <c r="F73" s="347" t="s">
        <v>3337</v>
      </c>
      <c r="G73" s="26" t="s">
        <v>636</v>
      </c>
    </row>
    <row r="74" spans="1:8">
      <c r="A74" s="318" t="s">
        <v>1917</v>
      </c>
      <c r="B74" s="2">
        <v>142</v>
      </c>
      <c r="C74" s="96" t="s">
        <v>2664</v>
      </c>
      <c r="D74" s="347" t="s">
        <v>3381</v>
      </c>
      <c r="E74" s="36" t="s">
        <v>3382</v>
      </c>
      <c r="F74" s="36" t="s">
        <v>4640</v>
      </c>
      <c r="G74" s="26" t="s">
        <v>636</v>
      </c>
    </row>
    <row r="75" spans="1:8">
      <c r="A75" s="318" t="s">
        <v>364</v>
      </c>
      <c r="B75" s="2">
        <v>105</v>
      </c>
      <c r="C75" s="96" t="s">
        <v>2664</v>
      </c>
      <c r="D75" s="347" t="s">
        <v>3528</v>
      </c>
      <c r="E75" s="347" t="s">
        <v>4634</v>
      </c>
      <c r="F75" s="347" t="s">
        <v>5130</v>
      </c>
      <c r="G75" s="26" t="s">
        <v>4635</v>
      </c>
    </row>
    <row r="76" spans="1:8">
      <c r="A76" s="318" t="s">
        <v>836</v>
      </c>
      <c r="B76" s="2">
        <v>123</v>
      </c>
      <c r="C76" s="96" t="s">
        <v>2664</v>
      </c>
      <c r="D76" s="347" t="s">
        <v>3528</v>
      </c>
      <c r="E76" s="347" t="s">
        <v>4634</v>
      </c>
      <c r="G76" s="26" t="s">
        <v>4635</v>
      </c>
    </row>
    <row r="77" spans="1:8">
      <c r="A77" s="318" t="s">
        <v>1917</v>
      </c>
      <c r="B77" s="2">
        <v>179</v>
      </c>
      <c r="C77" s="96" t="s">
        <v>2664</v>
      </c>
      <c r="D77" s="347" t="s">
        <v>3529</v>
      </c>
      <c r="E77" s="347" t="s">
        <v>4639</v>
      </c>
      <c r="F77" s="36" t="s">
        <v>4640</v>
      </c>
      <c r="G77" s="26" t="s">
        <v>4628</v>
      </c>
      <c r="H77" s="2"/>
    </row>
    <row r="78" spans="1:8">
      <c r="A78" s="318" t="s">
        <v>1917</v>
      </c>
      <c r="B78" s="2">
        <v>177</v>
      </c>
      <c r="C78" s="96" t="s">
        <v>2664</v>
      </c>
      <c r="D78" s="347" t="s">
        <v>3530</v>
      </c>
      <c r="E78" s="347" t="s">
        <v>4639</v>
      </c>
      <c r="F78" s="36" t="s">
        <v>4640</v>
      </c>
      <c r="G78" s="26" t="s">
        <v>4618</v>
      </c>
    </row>
    <row r="79" spans="1:8">
      <c r="A79" s="318" t="s">
        <v>364</v>
      </c>
      <c r="B79" s="318">
        <v>131</v>
      </c>
      <c r="C79" s="96" t="s">
        <v>2664</v>
      </c>
      <c r="D79" s="347" t="s">
        <v>1656</v>
      </c>
      <c r="G79" s="26" t="s">
        <v>4622</v>
      </c>
    </row>
    <row r="80" spans="1:8">
      <c r="A80" s="318" t="s">
        <v>468</v>
      </c>
      <c r="B80" s="2">
        <v>154</v>
      </c>
      <c r="C80" s="96" t="s">
        <v>2664</v>
      </c>
      <c r="D80" s="347" t="s">
        <v>3531</v>
      </c>
      <c r="E80" s="347" t="s">
        <v>1583</v>
      </c>
      <c r="G80" s="26" t="s">
        <v>4622</v>
      </c>
    </row>
    <row r="81" spans="1:8">
      <c r="A81" s="318" t="s">
        <v>1758</v>
      </c>
      <c r="B81" s="2">
        <v>155</v>
      </c>
      <c r="C81" s="96" t="s">
        <v>2664</v>
      </c>
      <c r="D81" s="347" t="s">
        <v>3532</v>
      </c>
      <c r="E81" s="347" t="s">
        <v>1809</v>
      </c>
      <c r="F81" s="347" t="s">
        <v>4627</v>
      </c>
      <c r="G81" s="26" t="s">
        <v>3351</v>
      </c>
      <c r="H81" s="2"/>
    </row>
    <row r="82" spans="1:8">
      <c r="A82" s="318" t="s">
        <v>2273</v>
      </c>
      <c r="B82" s="2">
        <v>16</v>
      </c>
      <c r="C82" s="240" t="s">
        <v>2664</v>
      </c>
      <c r="D82" s="36" t="s">
        <v>4735</v>
      </c>
      <c r="E82" s="36"/>
      <c r="F82" s="36"/>
      <c r="G82" s="26" t="s">
        <v>4618</v>
      </c>
    </row>
    <row r="83" spans="1:8">
      <c r="A83" s="318" t="s">
        <v>1095</v>
      </c>
      <c r="B83" s="2">
        <v>110</v>
      </c>
      <c r="C83" s="96" t="s">
        <v>2664</v>
      </c>
      <c r="D83" s="347" t="s">
        <v>3533</v>
      </c>
      <c r="G83" s="26" t="s">
        <v>3351</v>
      </c>
      <c r="H83" s="2"/>
    </row>
    <row r="84" spans="1:8">
      <c r="A84" s="318" t="s">
        <v>1747</v>
      </c>
      <c r="B84" s="2">
        <v>50</v>
      </c>
      <c r="C84" s="96" t="s">
        <v>2664</v>
      </c>
      <c r="D84" s="347" t="s">
        <v>3534</v>
      </c>
      <c r="E84" s="347" t="s">
        <v>1583</v>
      </c>
      <c r="F84" s="347" t="s">
        <v>3337</v>
      </c>
      <c r="G84" s="26" t="s">
        <v>4622</v>
      </c>
    </row>
    <row r="85" spans="1:8">
      <c r="A85" s="318" t="s">
        <v>1169</v>
      </c>
      <c r="B85" s="499">
        <v>108</v>
      </c>
      <c r="C85" s="100" t="s">
        <v>2664</v>
      </c>
      <c r="D85" s="347" t="s">
        <v>2961</v>
      </c>
      <c r="G85" s="99" t="s">
        <v>3536</v>
      </c>
    </row>
    <row r="86" spans="1:8">
      <c r="A86" s="318" t="s">
        <v>365</v>
      </c>
      <c r="B86" s="318">
        <v>76</v>
      </c>
      <c r="C86" s="96" t="s">
        <v>2664</v>
      </c>
      <c r="D86" s="347" t="s">
        <v>3535</v>
      </c>
      <c r="F86" s="347" t="s">
        <v>4621</v>
      </c>
      <c r="G86" s="26" t="s">
        <v>3536</v>
      </c>
    </row>
    <row r="87" spans="1:8">
      <c r="A87" s="318" t="s">
        <v>836</v>
      </c>
      <c r="B87" s="2">
        <v>124</v>
      </c>
      <c r="C87" s="96" t="s">
        <v>2664</v>
      </c>
      <c r="D87" s="347" t="s">
        <v>3537</v>
      </c>
      <c r="E87" s="347" t="s">
        <v>4634</v>
      </c>
      <c r="G87" s="26" t="s">
        <v>4635</v>
      </c>
      <c r="H87" s="2"/>
    </row>
    <row r="88" spans="1:8">
      <c r="A88" s="318" t="s">
        <v>364</v>
      </c>
      <c r="B88" s="2">
        <v>110</v>
      </c>
      <c r="C88" s="96" t="s">
        <v>2664</v>
      </c>
      <c r="D88" s="347" t="s">
        <v>3538</v>
      </c>
      <c r="F88" s="347" t="s">
        <v>5130</v>
      </c>
      <c r="G88" s="26" t="s">
        <v>629</v>
      </c>
    </row>
    <row r="89" spans="1:8">
      <c r="A89" s="318" t="s">
        <v>2821</v>
      </c>
      <c r="B89" s="2">
        <v>13</v>
      </c>
      <c r="C89" s="96" t="s">
        <v>2664</v>
      </c>
      <c r="D89" s="347" t="s">
        <v>3538</v>
      </c>
      <c r="G89" s="26" t="s">
        <v>629</v>
      </c>
    </row>
    <row r="90" spans="1:8">
      <c r="A90" s="318" t="s">
        <v>2273</v>
      </c>
      <c r="B90" s="2">
        <v>46</v>
      </c>
      <c r="C90" s="97" t="s">
        <v>578</v>
      </c>
      <c r="D90" s="347" t="s">
        <v>3539</v>
      </c>
      <c r="E90" s="347" t="s">
        <v>4596</v>
      </c>
      <c r="G90" s="26" t="s">
        <v>3360</v>
      </c>
    </row>
    <row r="91" spans="1:8">
      <c r="A91" s="318" t="s">
        <v>2273</v>
      </c>
      <c r="B91" s="2">
        <v>16</v>
      </c>
      <c r="C91" s="240" t="s">
        <v>2664</v>
      </c>
      <c r="D91" s="36" t="s">
        <v>696</v>
      </c>
      <c r="E91" s="347" t="s">
        <v>4638</v>
      </c>
      <c r="F91" s="36"/>
      <c r="G91" s="26" t="s">
        <v>4618</v>
      </c>
    </row>
    <row r="92" spans="1:8">
      <c r="A92" s="318" t="s">
        <v>1758</v>
      </c>
      <c r="B92" s="2">
        <v>121</v>
      </c>
      <c r="C92" s="96" t="s">
        <v>2664</v>
      </c>
      <c r="D92" s="347" t="s">
        <v>3540</v>
      </c>
      <c r="E92" s="347" t="s">
        <v>4638</v>
      </c>
      <c r="F92" s="347" t="s">
        <v>4627</v>
      </c>
      <c r="G92" s="26" t="s">
        <v>4631</v>
      </c>
    </row>
    <row r="93" spans="1:8">
      <c r="A93" s="318" t="s">
        <v>365</v>
      </c>
      <c r="B93" s="318">
        <v>167</v>
      </c>
      <c r="C93" s="96" t="s">
        <v>2664</v>
      </c>
      <c r="D93" s="347" t="s">
        <v>3541</v>
      </c>
      <c r="E93" s="347" t="s">
        <v>3347</v>
      </c>
      <c r="F93" s="347" t="s">
        <v>4621</v>
      </c>
      <c r="G93" s="26" t="s">
        <v>636</v>
      </c>
    </row>
    <row r="94" spans="1:8">
      <c r="A94" s="318" t="s">
        <v>1758</v>
      </c>
      <c r="B94" s="2">
        <v>120</v>
      </c>
      <c r="C94" s="96" t="s">
        <v>2664</v>
      </c>
      <c r="D94" s="347" t="s">
        <v>3400</v>
      </c>
      <c r="E94" s="347" t="s">
        <v>4638</v>
      </c>
      <c r="F94" s="347" t="s">
        <v>4627</v>
      </c>
      <c r="G94" s="26" t="s">
        <v>4628</v>
      </c>
    </row>
    <row r="95" spans="1:8">
      <c r="A95" s="318" t="s">
        <v>1758</v>
      </c>
      <c r="B95" s="2">
        <v>119</v>
      </c>
      <c r="C95" s="96" t="s">
        <v>2664</v>
      </c>
      <c r="D95" s="347" t="s">
        <v>3401</v>
      </c>
      <c r="E95" s="347" t="s">
        <v>4638</v>
      </c>
      <c r="F95" s="347" t="s">
        <v>4627</v>
      </c>
      <c r="G95" s="26" t="s">
        <v>636</v>
      </c>
    </row>
    <row r="96" spans="1:8">
      <c r="A96" s="318" t="s">
        <v>1169</v>
      </c>
      <c r="B96" s="499">
        <v>110</v>
      </c>
      <c r="C96" s="100" t="s">
        <v>2664</v>
      </c>
      <c r="D96" s="347" t="s">
        <v>3401</v>
      </c>
      <c r="E96" s="347" t="s">
        <v>4638</v>
      </c>
      <c r="G96" s="99" t="s">
        <v>636</v>
      </c>
    </row>
    <row r="97" spans="1:8">
      <c r="A97" s="318" t="s">
        <v>365</v>
      </c>
      <c r="B97" s="318">
        <v>169</v>
      </c>
      <c r="C97" s="96" t="s">
        <v>2664</v>
      </c>
      <c r="D97" s="347" t="s">
        <v>3402</v>
      </c>
      <c r="E97" s="347" t="s">
        <v>3347</v>
      </c>
      <c r="F97" s="347" t="s">
        <v>4621</v>
      </c>
      <c r="G97" s="26" t="s">
        <v>636</v>
      </c>
    </row>
    <row r="98" spans="1:8">
      <c r="A98" s="318" t="s">
        <v>1747</v>
      </c>
      <c r="B98" s="2">
        <v>43</v>
      </c>
      <c r="C98" s="96" t="s">
        <v>2664</v>
      </c>
      <c r="D98" s="347" t="s">
        <v>3403</v>
      </c>
      <c r="E98" s="347" t="s">
        <v>3367</v>
      </c>
      <c r="F98" s="347" t="s">
        <v>3337</v>
      </c>
      <c r="G98" s="26" t="s">
        <v>4622</v>
      </c>
    </row>
    <row r="99" spans="1:8">
      <c r="A99" s="318" t="s">
        <v>1747</v>
      </c>
      <c r="B99" s="2">
        <v>51</v>
      </c>
      <c r="C99" s="96" t="s">
        <v>2664</v>
      </c>
      <c r="D99" s="347" t="s">
        <v>3403</v>
      </c>
      <c r="E99" s="347" t="s">
        <v>3367</v>
      </c>
      <c r="F99" s="347" t="s">
        <v>3337</v>
      </c>
      <c r="G99" s="26" t="s">
        <v>4622</v>
      </c>
    </row>
    <row r="100" spans="1:8">
      <c r="A100" s="318" t="s">
        <v>1747</v>
      </c>
      <c r="B100" s="2">
        <v>161</v>
      </c>
      <c r="C100" s="96" t="s">
        <v>2664</v>
      </c>
      <c r="D100" s="347" t="s">
        <v>3403</v>
      </c>
      <c r="E100" s="347" t="s">
        <v>3367</v>
      </c>
      <c r="F100" s="347" t="s">
        <v>3337</v>
      </c>
      <c r="G100" s="26" t="s">
        <v>4622</v>
      </c>
    </row>
    <row r="101" spans="1:8">
      <c r="A101" s="318" t="s">
        <v>365</v>
      </c>
      <c r="B101" s="318">
        <v>168</v>
      </c>
      <c r="C101" s="96" t="s">
        <v>2664</v>
      </c>
      <c r="D101" s="347" t="s">
        <v>3404</v>
      </c>
      <c r="E101" s="347" t="s">
        <v>3347</v>
      </c>
      <c r="F101" s="347" t="s">
        <v>4621</v>
      </c>
      <c r="G101" s="26" t="s">
        <v>636</v>
      </c>
    </row>
    <row r="102" spans="1:8">
      <c r="A102" s="318" t="s">
        <v>2821</v>
      </c>
      <c r="B102" s="2">
        <v>12</v>
      </c>
      <c r="C102" s="96" t="s">
        <v>2664</v>
      </c>
      <c r="D102" s="347" t="s">
        <v>3405</v>
      </c>
      <c r="E102" s="347" t="s">
        <v>4638</v>
      </c>
      <c r="G102" s="26" t="s">
        <v>636</v>
      </c>
    </row>
    <row r="103" spans="1:8">
      <c r="A103" s="318" t="s">
        <v>2273</v>
      </c>
      <c r="B103" s="2">
        <v>16</v>
      </c>
      <c r="C103" s="240" t="s">
        <v>2664</v>
      </c>
      <c r="D103" s="36" t="s">
        <v>1570</v>
      </c>
      <c r="E103" s="36" t="s">
        <v>3382</v>
      </c>
      <c r="F103" s="36"/>
      <c r="G103" s="26" t="s">
        <v>4618</v>
      </c>
      <c r="H103" s="2"/>
    </row>
    <row r="104" spans="1:8">
      <c r="A104" s="318" t="s">
        <v>1917</v>
      </c>
      <c r="B104" s="2">
        <v>177</v>
      </c>
      <c r="C104" s="96" t="s">
        <v>2664</v>
      </c>
      <c r="D104" s="347" t="s">
        <v>3406</v>
      </c>
      <c r="E104" s="347" t="s">
        <v>4639</v>
      </c>
      <c r="F104" s="36" t="s">
        <v>4640</v>
      </c>
      <c r="G104" s="26" t="s">
        <v>629</v>
      </c>
    </row>
    <row r="105" spans="1:8">
      <c r="A105" s="318" t="s">
        <v>1917</v>
      </c>
      <c r="B105" s="2">
        <v>179</v>
      </c>
      <c r="C105" s="96" t="s">
        <v>2664</v>
      </c>
      <c r="D105" s="347" t="s">
        <v>3407</v>
      </c>
      <c r="E105" s="347" t="s">
        <v>4639</v>
      </c>
      <c r="F105" s="36" t="s">
        <v>4640</v>
      </c>
      <c r="G105" s="26" t="s">
        <v>629</v>
      </c>
    </row>
    <row r="106" spans="1:8">
      <c r="A106" s="318" t="s">
        <v>468</v>
      </c>
      <c r="B106" s="2">
        <v>78</v>
      </c>
      <c r="C106" s="96" t="s">
        <v>2664</v>
      </c>
      <c r="D106" s="347" t="s">
        <v>3408</v>
      </c>
      <c r="E106" s="347" t="s">
        <v>4620</v>
      </c>
      <c r="G106" s="26" t="s">
        <v>4622</v>
      </c>
    </row>
    <row r="107" spans="1:8">
      <c r="A107" s="318" t="s">
        <v>1758</v>
      </c>
      <c r="B107" s="2">
        <v>150</v>
      </c>
      <c r="C107" s="96" t="s">
        <v>2664</v>
      </c>
      <c r="D107" s="347" t="s">
        <v>3409</v>
      </c>
      <c r="E107" s="347" t="s">
        <v>4634</v>
      </c>
      <c r="F107" s="347" t="s">
        <v>4627</v>
      </c>
      <c r="G107" s="26" t="s">
        <v>4635</v>
      </c>
    </row>
    <row r="108" spans="1:8">
      <c r="A108" s="318" t="s">
        <v>364</v>
      </c>
      <c r="B108" s="2">
        <v>57</v>
      </c>
      <c r="C108" s="96" t="s">
        <v>2664</v>
      </c>
      <c r="D108" s="347" t="s">
        <v>3410</v>
      </c>
      <c r="E108" s="347" t="s">
        <v>4620</v>
      </c>
      <c r="F108" s="347" t="s">
        <v>5130</v>
      </c>
      <c r="G108" s="26" t="s">
        <v>4622</v>
      </c>
    </row>
    <row r="109" spans="1:8">
      <c r="A109" s="318" t="s">
        <v>468</v>
      </c>
      <c r="B109" s="2">
        <v>154</v>
      </c>
      <c r="C109" s="96" t="s">
        <v>2664</v>
      </c>
      <c r="D109" s="347" t="s">
        <v>3411</v>
      </c>
      <c r="E109" s="347" t="s">
        <v>1583</v>
      </c>
      <c r="F109" s="347" t="s">
        <v>939</v>
      </c>
      <c r="G109" s="26" t="s">
        <v>4622</v>
      </c>
    </row>
    <row r="110" spans="1:8">
      <c r="A110" s="318" t="s">
        <v>1917</v>
      </c>
      <c r="B110" s="2">
        <v>145</v>
      </c>
      <c r="C110" s="96" t="s">
        <v>2664</v>
      </c>
      <c r="D110" s="347" t="s">
        <v>3412</v>
      </c>
      <c r="E110" s="36" t="s">
        <v>3382</v>
      </c>
      <c r="F110" s="36" t="s">
        <v>4640</v>
      </c>
      <c r="G110" s="26" t="s">
        <v>4622</v>
      </c>
    </row>
    <row r="111" spans="1:8">
      <c r="A111" s="318" t="s">
        <v>1917</v>
      </c>
      <c r="B111" s="2">
        <v>126</v>
      </c>
      <c r="C111" s="96" t="s">
        <v>2664</v>
      </c>
      <c r="D111" s="347" t="s">
        <v>3413</v>
      </c>
      <c r="E111" s="347" t="s">
        <v>1583</v>
      </c>
      <c r="F111" s="36" t="s">
        <v>4640</v>
      </c>
      <c r="G111" s="26" t="s">
        <v>4622</v>
      </c>
    </row>
    <row r="112" spans="1:8">
      <c r="A112" s="318" t="s">
        <v>364</v>
      </c>
      <c r="B112" s="2">
        <v>55</v>
      </c>
      <c r="C112" s="96" t="s">
        <v>2664</v>
      </c>
      <c r="D112" s="347" t="s">
        <v>3414</v>
      </c>
      <c r="E112" s="347" t="s">
        <v>1583</v>
      </c>
      <c r="F112" s="347" t="s">
        <v>5130</v>
      </c>
      <c r="G112" s="26" t="s">
        <v>4622</v>
      </c>
    </row>
    <row r="113" spans="1:8">
      <c r="A113" s="318" t="s">
        <v>364</v>
      </c>
      <c r="B113" s="2">
        <v>55</v>
      </c>
      <c r="C113" s="96" t="s">
        <v>2664</v>
      </c>
      <c r="D113" s="347" t="s">
        <v>3415</v>
      </c>
      <c r="E113" s="347" t="s">
        <v>1583</v>
      </c>
      <c r="F113" s="347" t="s">
        <v>5130</v>
      </c>
      <c r="G113" s="26" t="s">
        <v>4622</v>
      </c>
    </row>
    <row r="114" spans="1:8">
      <c r="A114" s="318" t="s">
        <v>468</v>
      </c>
      <c r="B114" s="2">
        <v>153</v>
      </c>
      <c r="C114" s="96" t="s">
        <v>2664</v>
      </c>
      <c r="D114" s="347" t="s">
        <v>3415</v>
      </c>
      <c r="E114" s="347" t="s">
        <v>1583</v>
      </c>
      <c r="F114" s="347" t="s">
        <v>5130</v>
      </c>
      <c r="G114" s="26" t="s">
        <v>4622</v>
      </c>
    </row>
    <row r="115" spans="1:8">
      <c r="A115" s="318" t="s">
        <v>1917</v>
      </c>
      <c r="B115" s="318">
        <v>126</v>
      </c>
      <c r="C115" s="96" t="s">
        <v>2664</v>
      </c>
      <c r="D115" s="347" t="s">
        <v>3416</v>
      </c>
      <c r="E115" s="347" t="s">
        <v>1583</v>
      </c>
      <c r="F115" s="36" t="s">
        <v>4640</v>
      </c>
      <c r="G115" s="26" t="s">
        <v>4622</v>
      </c>
    </row>
    <row r="116" spans="1:8">
      <c r="A116" s="318" t="s">
        <v>1917</v>
      </c>
      <c r="B116" s="2">
        <v>121</v>
      </c>
      <c r="C116" s="96" t="s">
        <v>2664</v>
      </c>
      <c r="D116" s="347" t="s">
        <v>1011</v>
      </c>
      <c r="E116" s="347" t="s">
        <v>1583</v>
      </c>
      <c r="F116" s="36" t="s">
        <v>4640</v>
      </c>
      <c r="G116" s="26" t="s">
        <v>4622</v>
      </c>
    </row>
    <row r="117" spans="1:8">
      <c r="A117" s="318" t="s">
        <v>1917</v>
      </c>
      <c r="B117" s="318">
        <v>122</v>
      </c>
      <c r="C117" s="96" t="s">
        <v>2664</v>
      </c>
      <c r="D117" s="347" t="s">
        <v>1573</v>
      </c>
      <c r="E117" s="347" t="s">
        <v>1583</v>
      </c>
      <c r="F117" s="36" t="s">
        <v>4640</v>
      </c>
      <c r="G117" s="26" t="s">
        <v>4622</v>
      </c>
    </row>
    <row r="118" spans="1:8">
      <c r="A118" s="318" t="s">
        <v>364</v>
      </c>
      <c r="B118" s="318">
        <v>132</v>
      </c>
      <c r="C118" s="96" t="s">
        <v>2664</v>
      </c>
      <c r="D118" s="347" t="s">
        <v>771</v>
      </c>
      <c r="E118" s="347" t="s">
        <v>1583</v>
      </c>
      <c r="G118" s="26" t="s">
        <v>4622</v>
      </c>
    </row>
    <row r="119" spans="1:8">
      <c r="A119" s="318" t="s">
        <v>364</v>
      </c>
      <c r="B119" s="2">
        <v>54</v>
      </c>
      <c r="C119" s="96" t="s">
        <v>2664</v>
      </c>
      <c r="D119" s="347" t="s">
        <v>3417</v>
      </c>
      <c r="E119" s="347" t="s">
        <v>1583</v>
      </c>
      <c r="F119" s="347" t="s">
        <v>5130</v>
      </c>
      <c r="G119" s="26" t="s">
        <v>4622</v>
      </c>
    </row>
    <row r="120" spans="1:8">
      <c r="A120" s="318" t="s">
        <v>468</v>
      </c>
      <c r="B120" s="2">
        <v>153</v>
      </c>
      <c r="C120" s="96" t="s">
        <v>2664</v>
      </c>
      <c r="D120" s="347" t="s">
        <v>3417</v>
      </c>
      <c r="E120" s="347" t="s">
        <v>1583</v>
      </c>
      <c r="G120" s="26" t="s">
        <v>4622</v>
      </c>
    </row>
    <row r="121" spans="1:8">
      <c r="A121" s="318" t="s">
        <v>363</v>
      </c>
      <c r="B121" s="2">
        <v>106</v>
      </c>
      <c r="C121" s="96" t="s">
        <v>2664</v>
      </c>
      <c r="D121" s="347" t="s">
        <v>3418</v>
      </c>
      <c r="E121" s="347" t="s">
        <v>4620</v>
      </c>
      <c r="G121" s="26" t="s">
        <v>4622</v>
      </c>
    </row>
    <row r="122" spans="1:8">
      <c r="A122" s="318" t="s">
        <v>1860</v>
      </c>
      <c r="B122" s="318">
        <v>51</v>
      </c>
      <c r="C122" s="96" t="s">
        <v>2664</v>
      </c>
      <c r="D122" s="347" t="s">
        <v>3418</v>
      </c>
      <c r="E122" s="347" t="s">
        <v>4620</v>
      </c>
      <c r="G122" s="26" t="s">
        <v>4622</v>
      </c>
    </row>
    <row r="123" spans="1:8">
      <c r="A123" s="318" t="s">
        <v>1747</v>
      </c>
      <c r="B123" s="318">
        <v>163</v>
      </c>
      <c r="C123" s="96" t="s">
        <v>2664</v>
      </c>
      <c r="D123" s="347" t="s">
        <v>3419</v>
      </c>
      <c r="E123" s="347" t="s">
        <v>3420</v>
      </c>
      <c r="F123" s="347" t="s">
        <v>3337</v>
      </c>
      <c r="G123" s="26" t="s">
        <v>3309</v>
      </c>
    </row>
    <row r="124" spans="1:8">
      <c r="A124" s="318" t="s">
        <v>1095</v>
      </c>
      <c r="B124" s="2">
        <v>112</v>
      </c>
      <c r="C124" s="96" t="s">
        <v>2664</v>
      </c>
      <c r="D124" s="347" t="s">
        <v>3421</v>
      </c>
      <c r="G124" s="26" t="s">
        <v>3375</v>
      </c>
    </row>
    <row r="125" spans="1:8">
      <c r="A125" s="318" t="s">
        <v>1169</v>
      </c>
      <c r="B125" s="2">
        <v>112</v>
      </c>
      <c r="C125" s="96" t="s">
        <v>2664</v>
      </c>
      <c r="D125" s="347" t="s">
        <v>2962</v>
      </c>
      <c r="E125" s="347" t="s">
        <v>5131</v>
      </c>
      <c r="F125" s="347" t="s">
        <v>4621</v>
      </c>
      <c r="G125" s="99" t="s">
        <v>3429</v>
      </c>
    </row>
    <row r="126" spans="1:8">
      <c r="A126" s="318" t="s">
        <v>1095</v>
      </c>
      <c r="B126" s="2">
        <v>114</v>
      </c>
      <c r="C126" s="96" t="s">
        <v>2664</v>
      </c>
      <c r="D126" s="347" t="s">
        <v>3422</v>
      </c>
      <c r="E126" s="36" t="s">
        <v>3423</v>
      </c>
      <c r="F126" s="347" t="s">
        <v>939</v>
      </c>
      <c r="G126" s="26" t="s">
        <v>4637</v>
      </c>
      <c r="H126" s="2"/>
    </row>
    <row r="127" spans="1:8">
      <c r="A127" s="318" t="s">
        <v>364</v>
      </c>
      <c r="B127" s="2">
        <v>58</v>
      </c>
      <c r="C127" s="96" t="s">
        <v>2664</v>
      </c>
      <c r="D127" s="347" t="s">
        <v>3424</v>
      </c>
      <c r="E127" s="347" t="s">
        <v>4620</v>
      </c>
      <c r="F127" s="347" t="s">
        <v>5130</v>
      </c>
      <c r="G127" s="26" t="s">
        <v>4622</v>
      </c>
      <c r="H127" s="2"/>
    </row>
    <row r="128" spans="1:8">
      <c r="A128" s="318" t="s">
        <v>1758</v>
      </c>
      <c r="B128" s="2">
        <v>37</v>
      </c>
      <c r="C128" s="96" t="s">
        <v>2664</v>
      </c>
      <c r="D128" s="347" t="s">
        <v>3425</v>
      </c>
      <c r="E128" s="347" t="s">
        <v>4620</v>
      </c>
      <c r="F128" s="347" t="s">
        <v>4627</v>
      </c>
      <c r="G128" s="26" t="s">
        <v>4622</v>
      </c>
      <c r="H128" s="2"/>
    </row>
    <row r="129" spans="1:8">
      <c r="A129" s="318" t="s">
        <v>1297</v>
      </c>
      <c r="B129" s="2">
        <v>130</v>
      </c>
      <c r="C129" s="96" t="s">
        <v>2664</v>
      </c>
      <c r="D129" s="347" t="s">
        <v>269</v>
      </c>
      <c r="G129" s="26" t="s">
        <v>5345</v>
      </c>
    </row>
    <row r="130" spans="1:8">
      <c r="A130" s="318" t="s">
        <v>1747</v>
      </c>
      <c r="B130" s="318">
        <v>165</v>
      </c>
      <c r="C130" s="96" t="s">
        <v>2664</v>
      </c>
      <c r="D130" s="347" t="s">
        <v>3426</v>
      </c>
      <c r="E130" s="347" t="s">
        <v>3420</v>
      </c>
      <c r="F130" s="347" t="s">
        <v>3337</v>
      </c>
      <c r="G130" s="26" t="s">
        <v>4637</v>
      </c>
      <c r="H130" s="2"/>
    </row>
    <row r="131" spans="1:8">
      <c r="A131" s="318" t="s">
        <v>1917</v>
      </c>
      <c r="B131" s="2">
        <v>56</v>
      </c>
      <c r="C131" s="96" t="s">
        <v>2664</v>
      </c>
      <c r="D131" s="347" t="s">
        <v>3427</v>
      </c>
      <c r="E131" s="347" t="s">
        <v>4620</v>
      </c>
      <c r="G131" s="26" t="s">
        <v>4622</v>
      </c>
      <c r="H131" s="2"/>
    </row>
    <row r="132" spans="1:8">
      <c r="A132" s="318" t="s">
        <v>365</v>
      </c>
      <c r="B132" s="318">
        <v>78</v>
      </c>
      <c r="C132" s="96" t="s">
        <v>2664</v>
      </c>
      <c r="D132" s="347" t="s">
        <v>3428</v>
      </c>
      <c r="F132" s="347" t="s">
        <v>4621</v>
      </c>
      <c r="G132" s="26" t="s">
        <v>3429</v>
      </c>
    </row>
    <row r="133" spans="1:8">
      <c r="A133" s="318" t="s">
        <v>365</v>
      </c>
      <c r="B133" s="318">
        <v>218</v>
      </c>
      <c r="C133" s="96" t="s">
        <v>2664</v>
      </c>
      <c r="D133" s="347" t="s">
        <v>3428</v>
      </c>
      <c r="F133" s="347" t="s">
        <v>4621</v>
      </c>
      <c r="G133" s="26" t="s">
        <v>3429</v>
      </c>
    </row>
    <row r="134" spans="1:8">
      <c r="A134" s="318" t="s">
        <v>364</v>
      </c>
      <c r="B134" s="2">
        <v>59</v>
      </c>
      <c r="C134" s="96" t="s">
        <v>2664</v>
      </c>
      <c r="D134" s="347" t="s">
        <v>938</v>
      </c>
      <c r="E134" s="347" t="s">
        <v>4620</v>
      </c>
      <c r="F134" s="347" t="s">
        <v>5130</v>
      </c>
      <c r="G134" s="26" t="s">
        <v>4622</v>
      </c>
    </row>
    <row r="135" spans="1:8">
      <c r="A135" s="318" t="s">
        <v>1860</v>
      </c>
      <c r="B135" s="318">
        <v>56</v>
      </c>
      <c r="C135" s="96" t="s">
        <v>2664</v>
      </c>
      <c r="D135" s="347" t="s">
        <v>3430</v>
      </c>
      <c r="G135" s="26" t="s">
        <v>4624</v>
      </c>
    </row>
    <row r="136" spans="1:8">
      <c r="A136" s="318" t="s">
        <v>364</v>
      </c>
      <c r="B136" s="2">
        <v>111</v>
      </c>
      <c r="C136" s="96" t="s">
        <v>2664</v>
      </c>
      <c r="D136" s="347" t="s">
        <v>213</v>
      </c>
      <c r="E136" s="347" t="s">
        <v>3382</v>
      </c>
      <c r="F136" s="347" t="s">
        <v>5130</v>
      </c>
      <c r="G136" s="26" t="s">
        <v>4618</v>
      </c>
    </row>
    <row r="137" spans="1:8">
      <c r="A137" s="318" t="s">
        <v>1095</v>
      </c>
      <c r="B137" s="2">
        <v>116</v>
      </c>
      <c r="C137" s="96" t="s">
        <v>2664</v>
      </c>
      <c r="D137" s="347" t="s">
        <v>3431</v>
      </c>
      <c r="E137" s="36" t="s">
        <v>3382</v>
      </c>
      <c r="F137" s="36" t="s">
        <v>4640</v>
      </c>
      <c r="G137" s="26" t="s">
        <v>3372</v>
      </c>
      <c r="H137" s="2"/>
    </row>
    <row r="138" spans="1:8">
      <c r="A138" s="318" t="s">
        <v>365</v>
      </c>
      <c r="B138" s="318">
        <v>80</v>
      </c>
      <c r="C138" s="96" t="s">
        <v>2664</v>
      </c>
      <c r="D138" s="347" t="s">
        <v>3432</v>
      </c>
      <c r="E138" s="347" t="s">
        <v>4634</v>
      </c>
      <c r="F138" s="347" t="s">
        <v>4621</v>
      </c>
      <c r="G138" s="26" t="s">
        <v>4635</v>
      </c>
    </row>
    <row r="139" spans="1:8">
      <c r="A139" s="318" t="s">
        <v>1297</v>
      </c>
      <c r="B139" s="2">
        <v>134</v>
      </c>
      <c r="C139" s="96" t="s">
        <v>2664</v>
      </c>
      <c r="D139" s="347" t="s">
        <v>5341</v>
      </c>
      <c r="G139" s="26" t="s">
        <v>5345</v>
      </c>
    </row>
    <row r="140" spans="1:8">
      <c r="A140" s="318" t="s">
        <v>364</v>
      </c>
      <c r="B140" s="2">
        <v>60</v>
      </c>
      <c r="C140" s="96" t="s">
        <v>2664</v>
      </c>
      <c r="D140" s="347" t="s">
        <v>3433</v>
      </c>
      <c r="E140" s="347" t="s">
        <v>4620</v>
      </c>
      <c r="F140" s="347" t="s">
        <v>5130</v>
      </c>
      <c r="G140" s="26" t="s">
        <v>4622</v>
      </c>
      <c r="H140" s="2"/>
    </row>
    <row r="141" spans="1:8">
      <c r="A141" s="318" t="s">
        <v>1747</v>
      </c>
      <c r="B141" s="2">
        <v>52</v>
      </c>
      <c r="C141" s="96" t="s">
        <v>2664</v>
      </c>
      <c r="D141" s="347" t="s">
        <v>3434</v>
      </c>
      <c r="E141" s="347" t="s">
        <v>941</v>
      </c>
      <c r="F141" s="347" t="s">
        <v>3337</v>
      </c>
      <c r="G141" s="26" t="s">
        <v>4622</v>
      </c>
    </row>
    <row r="142" spans="1:8">
      <c r="A142" s="318" t="s">
        <v>1860</v>
      </c>
      <c r="B142" s="318">
        <v>13</v>
      </c>
      <c r="C142" s="96" t="s">
        <v>2664</v>
      </c>
      <c r="D142" s="347" t="s">
        <v>2626</v>
      </c>
      <c r="E142" s="347" t="s">
        <v>4634</v>
      </c>
      <c r="G142" s="26" t="s">
        <v>4635</v>
      </c>
    </row>
    <row r="143" spans="1:8">
      <c r="A143" s="318" t="s">
        <v>1095</v>
      </c>
      <c r="B143" s="2">
        <v>118</v>
      </c>
      <c r="C143" s="96" t="s">
        <v>2664</v>
      </c>
      <c r="D143" s="347" t="s">
        <v>3435</v>
      </c>
      <c r="E143" s="347" t="s">
        <v>3358</v>
      </c>
      <c r="G143" s="26" t="s">
        <v>4637</v>
      </c>
    </row>
    <row r="144" spans="1:8">
      <c r="A144" s="318" t="s">
        <v>1860</v>
      </c>
      <c r="B144" s="318">
        <v>102</v>
      </c>
      <c r="C144" s="96" t="s">
        <v>2664</v>
      </c>
      <c r="D144" s="347" t="s">
        <v>2510</v>
      </c>
      <c r="E144" s="347" t="s">
        <v>3358</v>
      </c>
      <c r="G144" s="26" t="s">
        <v>4637</v>
      </c>
    </row>
    <row r="145" spans="1:7">
      <c r="A145" s="318" t="s">
        <v>468</v>
      </c>
      <c r="B145" s="2">
        <v>80</v>
      </c>
      <c r="C145" s="96" t="s">
        <v>2664</v>
      </c>
      <c r="D145" s="347" t="s">
        <v>3436</v>
      </c>
      <c r="E145" s="347" t="s">
        <v>4620</v>
      </c>
      <c r="G145" s="26" t="s">
        <v>4622</v>
      </c>
    </row>
    <row r="146" spans="1:7">
      <c r="A146" s="318" t="s">
        <v>1917</v>
      </c>
      <c r="B146" s="2">
        <v>213</v>
      </c>
      <c r="C146" s="96" t="s">
        <v>2664</v>
      </c>
      <c r="D146" s="347" t="s">
        <v>3437</v>
      </c>
      <c r="F146" s="36" t="s">
        <v>4640</v>
      </c>
      <c r="G146" s="26" t="s">
        <v>4624</v>
      </c>
    </row>
    <row r="147" spans="1:7">
      <c r="A147" s="318" t="s">
        <v>1095</v>
      </c>
      <c r="B147" s="2">
        <v>90</v>
      </c>
      <c r="C147" s="96" t="s">
        <v>2664</v>
      </c>
      <c r="D147" s="347" t="s">
        <v>3438</v>
      </c>
      <c r="G147" s="26" t="s">
        <v>4624</v>
      </c>
    </row>
    <row r="148" spans="1:7">
      <c r="A148" s="318" t="s">
        <v>2273</v>
      </c>
      <c r="B148" s="2">
        <v>16</v>
      </c>
      <c r="C148" s="240" t="s">
        <v>2664</v>
      </c>
      <c r="D148" s="36" t="s">
        <v>702</v>
      </c>
      <c r="E148" s="36" t="s">
        <v>1809</v>
      </c>
      <c r="F148" s="36"/>
      <c r="G148" s="26" t="s">
        <v>4618</v>
      </c>
    </row>
    <row r="149" spans="1:7">
      <c r="A149" s="318" t="s">
        <v>1095</v>
      </c>
      <c r="B149" s="2">
        <v>120</v>
      </c>
      <c r="C149" s="96" t="s">
        <v>2664</v>
      </c>
      <c r="D149" s="347" t="s">
        <v>3439</v>
      </c>
      <c r="G149" s="26" t="s">
        <v>4624</v>
      </c>
    </row>
    <row r="150" spans="1:7">
      <c r="A150" s="318" t="s">
        <v>1860</v>
      </c>
      <c r="B150" s="318">
        <v>56</v>
      </c>
      <c r="C150" s="96" t="s">
        <v>2664</v>
      </c>
      <c r="D150" s="347" t="s">
        <v>3439</v>
      </c>
      <c r="G150" s="26" t="s">
        <v>4624</v>
      </c>
    </row>
    <row r="151" spans="1:7">
      <c r="A151" s="318" t="s">
        <v>1758</v>
      </c>
      <c r="B151" s="2">
        <v>118</v>
      </c>
      <c r="C151" s="96" t="s">
        <v>2664</v>
      </c>
      <c r="D151" s="347" t="s">
        <v>3440</v>
      </c>
      <c r="E151" s="347" t="s">
        <v>4638</v>
      </c>
      <c r="F151" s="347" t="s">
        <v>4627</v>
      </c>
      <c r="G151" s="26" t="s">
        <v>636</v>
      </c>
    </row>
    <row r="152" spans="1:7">
      <c r="A152" s="318" t="s">
        <v>1747</v>
      </c>
      <c r="B152" s="2">
        <v>126</v>
      </c>
      <c r="C152" s="96" t="s">
        <v>2664</v>
      </c>
      <c r="D152" s="347" t="s">
        <v>3441</v>
      </c>
      <c r="E152" s="347" t="s">
        <v>3210</v>
      </c>
      <c r="F152" s="347" t="s">
        <v>3337</v>
      </c>
      <c r="G152" s="26" t="s">
        <v>3429</v>
      </c>
    </row>
    <row r="153" spans="1:7">
      <c r="A153" s="318" t="s">
        <v>1169</v>
      </c>
      <c r="B153" s="2">
        <v>114</v>
      </c>
      <c r="C153" s="100" t="s">
        <v>2664</v>
      </c>
      <c r="D153" s="347" t="s">
        <v>2963</v>
      </c>
      <c r="F153" s="347" t="s">
        <v>4640</v>
      </c>
      <c r="G153" s="99" t="s">
        <v>3429</v>
      </c>
    </row>
    <row r="154" spans="1:7">
      <c r="A154" s="318" t="s">
        <v>364</v>
      </c>
      <c r="B154" s="2">
        <v>190</v>
      </c>
      <c r="C154" s="96" t="s">
        <v>2664</v>
      </c>
      <c r="D154" s="347" t="s">
        <v>3442</v>
      </c>
      <c r="E154" s="347" t="s">
        <v>3358</v>
      </c>
      <c r="F154" s="347" t="s">
        <v>5130</v>
      </c>
      <c r="G154" s="26" t="s">
        <v>4637</v>
      </c>
    </row>
    <row r="155" spans="1:7">
      <c r="A155" s="318" t="s">
        <v>1169</v>
      </c>
      <c r="B155" s="2">
        <v>116</v>
      </c>
      <c r="C155" s="100" t="s">
        <v>2664</v>
      </c>
      <c r="D155" s="347" t="s">
        <v>2964</v>
      </c>
      <c r="E155" s="347" t="s">
        <v>3423</v>
      </c>
      <c r="G155" s="99" t="s">
        <v>636</v>
      </c>
    </row>
    <row r="156" spans="1:7">
      <c r="A156" s="318" t="s">
        <v>468</v>
      </c>
      <c r="B156" s="318">
        <v>124</v>
      </c>
      <c r="C156" s="96" t="s">
        <v>2664</v>
      </c>
      <c r="D156" s="347" t="s">
        <v>3443</v>
      </c>
      <c r="G156" s="26" t="s">
        <v>4622</v>
      </c>
    </row>
    <row r="157" spans="1:7">
      <c r="A157" s="318" t="s">
        <v>1095</v>
      </c>
      <c r="B157" s="2">
        <v>122</v>
      </c>
      <c r="C157" s="96" t="s">
        <v>2664</v>
      </c>
      <c r="D157" s="347" t="s">
        <v>4082</v>
      </c>
      <c r="G157" s="26" t="s">
        <v>4637</v>
      </c>
    </row>
    <row r="158" spans="1:7">
      <c r="A158" s="318" t="s">
        <v>365</v>
      </c>
      <c r="B158" s="318">
        <v>185</v>
      </c>
      <c r="C158" s="96" t="s">
        <v>2664</v>
      </c>
      <c r="D158" s="347" t="s">
        <v>4083</v>
      </c>
      <c r="E158" s="347" t="s">
        <v>3347</v>
      </c>
      <c r="F158" s="347" t="s">
        <v>4621</v>
      </c>
      <c r="G158" s="26" t="s">
        <v>3375</v>
      </c>
    </row>
    <row r="159" spans="1:7">
      <c r="A159" s="318" t="s">
        <v>1917</v>
      </c>
      <c r="B159" s="2">
        <v>144</v>
      </c>
      <c r="C159" s="96" t="s">
        <v>2664</v>
      </c>
      <c r="D159" s="347" t="s">
        <v>4084</v>
      </c>
      <c r="E159" s="36" t="s">
        <v>3382</v>
      </c>
      <c r="F159" s="36" t="s">
        <v>4640</v>
      </c>
      <c r="G159" s="26" t="s">
        <v>636</v>
      </c>
    </row>
    <row r="160" spans="1:7">
      <c r="A160" s="318" t="s">
        <v>1095</v>
      </c>
      <c r="B160" s="2">
        <v>124</v>
      </c>
      <c r="C160" s="96" t="s">
        <v>2664</v>
      </c>
      <c r="D160" s="347" t="s">
        <v>4085</v>
      </c>
      <c r="E160" s="347" t="s">
        <v>4634</v>
      </c>
      <c r="G160" s="26" t="s">
        <v>4635</v>
      </c>
    </row>
    <row r="161" spans="1:8">
      <c r="A161" s="318" t="s">
        <v>1747</v>
      </c>
      <c r="B161" s="2">
        <v>126</v>
      </c>
      <c r="C161" s="96" t="s">
        <v>2664</v>
      </c>
      <c r="D161" s="347" t="s">
        <v>4086</v>
      </c>
      <c r="E161" s="347" t="s">
        <v>3210</v>
      </c>
      <c r="F161" s="347" t="s">
        <v>3337</v>
      </c>
      <c r="G161" s="26" t="s">
        <v>3372</v>
      </c>
      <c r="H161" s="2"/>
    </row>
    <row r="162" spans="1:8">
      <c r="A162" s="318" t="s">
        <v>1758</v>
      </c>
      <c r="B162" s="2">
        <v>156</v>
      </c>
      <c r="C162" s="240" t="s">
        <v>2664</v>
      </c>
      <c r="D162" s="347" t="s">
        <v>4087</v>
      </c>
      <c r="E162" s="347" t="s">
        <v>1809</v>
      </c>
      <c r="F162" s="347" t="s">
        <v>4627</v>
      </c>
      <c r="G162" s="26" t="s">
        <v>4631</v>
      </c>
    </row>
    <row r="163" spans="1:8">
      <c r="A163" s="318" t="s">
        <v>1169</v>
      </c>
      <c r="B163" s="2">
        <v>118</v>
      </c>
      <c r="C163" s="100" t="s">
        <v>2664</v>
      </c>
      <c r="D163" s="347" t="s">
        <v>2965</v>
      </c>
      <c r="E163" s="347" t="s">
        <v>2968</v>
      </c>
      <c r="G163" s="99" t="s">
        <v>3349</v>
      </c>
      <c r="H163" s="2"/>
    </row>
    <row r="164" spans="1:8">
      <c r="A164" s="318" t="s">
        <v>1297</v>
      </c>
      <c r="B164" s="2">
        <v>140</v>
      </c>
      <c r="C164" s="96" t="s">
        <v>2664</v>
      </c>
      <c r="D164" s="347" t="s">
        <v>23</v>
      </c>
      <c r="G164" s="26" t="s">
        <v>5345</v>
      </c>
    </row>
    <row r="165" spans="1:8">
      <c r="A165" s="318" t="s">
        <v>1758</v>
      </c>
      <c r="B165" s="2">
        <v>93</v>
      </c>
      <c r="C165" s="96" t="s">
        <v>2664</v>
      </c>
      <c r="D165" s="347" t="s">
        <v>2732</v>
      </c>
      <c r="E165" s="347" t="s">
        <v>5131</v>
      </c>
      <c r="F165" s="347" t="s">
        <v>4627</v>
      </c>
      <c r="G165" s="26" t="s">
        <v>3309</v>
      </c>
    </row>
    <row r="166" spans="1:8">
      <c r="A166" s="318" t="s">
        <v>1860</v>
      </c>
      <c r="B166" s="318">
        <v>29</v>
      </c>
      <c r="C166" s="96" t="s">
        <v>2664</v>
      </c>
      <c r="D166" s="347" t="s">
        <v>4088</v>
      </c>
      <c r="E166" s="347" t="s">
        <v>4638</v>
      </c>
      <c r="G166" s="26" t="s">
        <v>4622</v>
      </c>
    </row>
    <row r="167" spans="1:8">
      <c r="A167" s="318" t="s">
        <v>1860</v>
      </c>
      <c r="B167" s="318">
        <v>56</v>
      </c>
      <c r="C167" s="96" t="s">
        <v>2664</v>
      </c>
      <c r="D167" s="347" t="s">
        <v>4089</v>
      </c>
      <c r="E167" s="36" t="s">
        <v>3423</v>
      </c>
      <c r="F167" s="347" t="s">
        <v>939</v>
      </c>
      <c r="G167" s="26" t="s">
        <v>4624</v>
      </c>
      <c r="H167" s="2"/>
    </row>
    <row r="168" spans="1:8">
      <c r="A168" s="318" t="s">
        <v>1747</v>
      </c>
      <c r="B168" s="2">
        <v>193</v>
      </c>
      <c r="C168" s="96" t="s">
        <v>2664</v>
      </c>
      <c r="D168" s="347" t="s">
        <v>4090</v>
      </c>
      <c r="E168" s="347" t="s">
        <v>1583</v>
      </c>
      <c r="F168" s="347" t="s">
        <v>3337</v>
      </c>
      <c r="G168" s="26" t="s">
        <v>4622</v>
      </c>
    </row>
    <row r="169" spans="1:8">
      <c r="A169" s="318" t="s">
        <v>364</v>
      </c>
      <c r="B169" s="2">
        <v>170</v>
      </c>
      <c r="C169" s="96" t="s">
        <v>2664</v>
      </c>
      <c r="D169" s="347" t="s">
        <v>4091</v>
      </c>
      <c r="E169" s="36" t="s">
        <v>4092</v>
      </c>
      <c r="F169" s="347" t="s">
        <v>5130</v>
      </c>
      <c r="G169" s="26" t="s">
        <v>4628</v>
      </c>
    </row>
    <row r="170" spans="1:8">
      <c r="A170" s="318" t="s">
        <v>1917</v>
      </c>
      <c r="B170" s="2">
        <v>145</v>
      </c>
      <c r="C170" s="96" t="s">
        <v>2664</v>
      </c>
      <c r="D170" s="347" t="s">
        <v>4093</v>
      </c>
      <c r="E170" s="36" t="s">
        <v>3382</v>
      </c>
      <c r="F170" s="36" t="s">
        <v>4640</v>
      </c>
      <c r="G170" s="26" t="s">
        <v>4628</v>
      </c>
    </row>
    <row r="171" spans="1:8">
      <c r="A171" s="318" t="s">
        <v>1917</v>
      </c>
      <c r="B171" s="2">
        <v>145</v>
      </c>
      <c r="C171" s="96" t="s">
        <v>2664</v>
      </c>
      <c r="D171" s="347" t="s">
        <v>4094</v>
      </c>
      <c r="E171" s="36" t="s">
        <v>3382</v>
      </c>
      <c r="F171" s="36" t="s">
        <v>4640</v>
      </c>
      <c r="G171" s="26" t="s">
        <v>3309</v>
      </c>
    </row>
    <row r="172" spans="1:8">
      <c r="A172" s="318" t="s">
        <v>1917</v>
      </c>
      <c r="B172" s="2">
        <v>146</v>
      </c>
      <c r="C172" s="96" t="s">
        <v>2664</v>
      </c>
      <c r="D172" s="347" t="s">
        <v>4095</v>
      </c>
      <c r="E172" s="36" t="s">
        <v>3382</v>
      </c>
      <c r="F172" s="36" t="s">
        <v>4640</v>
      </c>
      <c r="G172" s="26" t="s">
        <v>4631</v>
      </c>
    </row>
    <row r="173" spans="1:8">
      <c r="A173" s="318" t="s">
        <v>364</v>
      </c>
      <c r="B173" s="2">
        <v>169</v>
      </c>
      <c r="C173" s="96" t="s">
        <v>2664</v>
      </c>
      <c r="D173" s="347" t="s">
        <v>4096</v>
      </c>
      <c r="E173" s="36" t="s">
        <v>4092</v>
      </c>
      <c r="F173" s="347" t="s">
        <v>5130</v>
      </c>
      <c r="G173" s="26" t="s">
        <v>4631</v>
      </c>
    </row>
    <row r="174" spans="1:8">
      <c r="A174" s="318" t="s">
        <v>1095</v>
      </c>
      <c r="B174" s="2">
        <v>126</v>
      </c>
      <c r="C174" s="96" t="s">
        <v>2664</v>
      </c>
      <c r="D174" s="347" t="s">
        <v>4097</v>
      </c>
      <c r="E174" s="36" t="s">
        <v>3382</v>
      </c>
      <c r="F174" s="36" t="s">
        <v>4640</v>
      </c>
      <c r="G174" s="26" t="s">
        <v>4628</v>
      </c>
    </row>
    <row r="175" spans="1:8">
      <c r="A175" s="318" t="s">
        <v>364</v>
      </c>
      <c r="B175" s="2">
        <v>171</v>
      </c>
      <c r="C175" s="96" t="s">
        <v>2664</v>
      </c>
      <c r="D175" s="347" t="s">
        <v>4098</v>
      </c>
      <c r="E175" s="36" t="s">
        <v>4092</v>
      </c>
      <c r="F175" s="347" t="s">
        <v>5130</v>
      </c>
      <c r="G175" s="26" t="s">
        <v>636</v>
      </c>
    </row>
    <row r="176" spans="1:8">
      <c r="A176" s="318" t="s">
        <v>1917</v>
      </c>
      <c r="B176" s="2">
        <v>176</v>
      </c>
      <c r="C176" s="96" t="s">
        <v>2664</v>
      </c>
      <c r="D176" s="347" t="s">
        <v>703</v>
      </c>
      <c r="E176" s="347" t="s">
        <v>4639</v>
      </c>
      <c r="F176" s="36" t="s">
        <v>4640</v>
      </c>
      <c r="G176" s="26" t="s">
        <v>629</v>
      </c>
    </row>
    <row r="177" spans="1:8">
      <c r="A177" s="318" t="s">
        <v>2273</v>
      </c>
      <c r="B177" s="2">
        <v>16</v>
      </c>
      <c r="C177" s="97" t="s">
        <v>578</v>
      </c>
      <c r="D177" s="36" t="s">
        <v>1569</v>
      </c>
      <c r="E177" s="36"/>
      <c r="F177" s="36"/>
      <c r="G177" s="26" t="s">
        <v>4618</v>
      </c>
    </row>
    <row r="178" spans="1:8">
      <c r="A178" s="318" t="s">
        <v>1747</v>
      </c>
      <c r="B178" s="2">
        <v>125</v>
      </c>
      <c r="C178" s="96" t="s">
        <v>2664</v>
      </c>
      <c r="D178" s="347" t="s">
        <v>4099</v>
      </c>
      <c r="E178" s="347" t="s">
        <v>3210</v>
      </c>
      <c r="F178" s="347" t="s">
        <v>3337</v>
      </c>
      <c r="G178" s="26" t="s">
        <v>3372</v>
      </c>
    </row>
    <row r="179" spans="1:8">
      <c r="A179" s="318" t="s">
        <v>1860</v>
      </c>
      <c r="B179" s="318">
        <v>56</v>
      </c>
      <c r="C179" s="96" t="s">
        <v>2664</v>
      </c>
      <c r="D179" s="347" t="s">
        <v>4234</v>
      </c>
      <c r="E179" s="347" t="s">
        <v>4639</v>
      </c>
      <c r="F179" s="36" t="s">
        <v>4640</v>
      </c>
      <c r="G179" s="26" t="s">
        <v>4624</v>
      </c>
    </row>
    <row r="180" spans="1:8">
      <c r="A180" s="318" t="s">
        <v>836</v>
      </c>
      <c r="B180" s="2">
        <v>144</v>
      </c>
      <c r="C180" s="96" t="s">
        <v>2664</v>
      </c>
      <c r="D180" s="347" t="s">
        <v>4235</v>
      </c>
      <c r="E180" s="347" t="s">
        <v>4634</v>
      </c>
      <c r="G180" s="26" t="s">
        <v>4635</v>
      </c>
    </row>
    <row r="181" spans="1:8">
      <c r="A181" s="318" t="s">
        <v>1758</v>
      </c>
      <c r="B181" s="2">
        <v>91</v>
      </c>
      <c r="C181" s="96" t="s">
        <v>2664</v>
      </c>
      <c r="D181" s="347" t="s">
        <v>4236</v>
      </c>
      <c r="E181" s="347" t="s">
        <v>5131</v>
      </c>
      <c r="F181" s="347" t="s">
        <v>4627</v>
      </c>
      <c r="G181" s="26" t="s">
        <v>3309</v>
      </c>
    </row>
    <row r="182" spans="1:8">
      <c r="A182" s="318" t="s">
        <v>1917</v>
      </c>
      <c r="B182" s="318">
        <v>154</v>
      </c>
      <c r="C182" s="96" t="s">
        <v>2664</v>
      </c>
      <c r="D182" s="347" t="s">
        <v>840</v>
      </c>
      <c r="E182" s="36" t="s">
        <v>3382</v>
      </c>
      <c r="F182" s="36" t="s">
        <v>4640</v>
      </c>
      <c r="G182" s="26" t="s">
        <v>4637</v>
      </c>
    </row>
    <row r="183" spans="1:8">
      <c r="A183" s="318" t="s">
        <v>1095</v>
      </c>
      <c r="B183" s="2">
        <v>128</v>
      </c>
      <c r="C183" s="96" t="s">
        <v>2664</v>
      </c>
      <c r="D183" s="347" t="s">
        <v>4237</v>
      </c>
      <c r="G183" s="26" t="s">
        <v>4637</v>
      </c>
      <c r="H183" s="2"/>
    </row>
    <row r="184" spans="1:8">
      <c r="A184" s="318" t="s">
        <v>1917</v>
      </c>
      <c r="B184" s="2">
        <v>178</v>
      </c>
      <c r="C184" s="96" t="s">
        <v>2664</v>
      </c>
      <c r="D184" s="347" t="s">
        <v>4238</v>
      </c>
      <c r="E184" s="347" t="s">
        <v>4639</v>
      </c>
      <c r="F184" s="36" t="s">
        <v>4640</v>
      </c>
      <c r="G184" s="26" t="s">
        <v>4628</v>
      </c>
    </row>
    <row r="185" spans="1:8">
      <c r="A185" s="318" t="s">
        <v>1917</v>
      </c>
      <c r="B185" s="2">
        <v>180</v>
      </c>
      <c r="C185" s="96" t="s">
        <v>2664</v>
      </c>
      <c r="D185" s="347" t="s">
        <v>4238</v>
      </c>
      <c r="E185" s="347" t="s">
        <v>4639</v>
      </c>
      <c r="F185" s="36" t="s">
        <v>4640</v>
      </c>
      <c r="G185" s="26" t="s">
        <v>4628</v>
      </c>
    </row>
    <row r="186" spans="1:8">
      <c r="A186" s="318" t="s">
        <v>1917</v>
      </c>
      <c r="B186" s="2">
        <v>180</v>
      </c>
      <c r="C186" s="96" t="s">
        <v>2664</v>
      </c>
      <c r="D186" s="347" t="s">
        <v>4239</v>
      </c>
      <c r="E186" s="347" t="s">
        <v>4639</v>
      </c>
      <c r="F186" s="36" t="s">
        <v>4640</v>
      </c>
      <c r="G186" s="26" t="s">
        <v>4631</v>
      </c>
    </row>
    <row r="187" spans="1:8">
      <c r="A187" s="318" t="s">
        <v>2273</v>
      </c>
      <c r="B187" s="2">
        <v>46</v>
      </c>
      <c r="C187" s="96" t="s">
        <v>2664</v>
      </c>
      <c r="D187" s="347" t="s">
        <v>4240</v>
      </c>
      <c r="E187" s="347" t="s">
        <v>4596</v>
      </c>
      <c r="G187" s="26" t="s">
        <v>3360</v>
      </c>
    </row>
    <row r="188" spans="1:8">
      <c r="A188" s="318" t="s">
        <v>2273</v>
      </c>
      <c r="B188" s="2">
        <v>17</v>
      </c>
      <c r="C188" s="240" t="s">
        <v>2664</v>
      </c>
      <c r="D188" s="36" t="s">
        <v>2209</v>
      </c>
      <c r="E188" s="36" t="s">
        <v>1809</v>
      </c>
      <c r="F188" s="36"/>
      <c r="G188" s="26" t="s">
        <v>4618</v>
      </c>
    </row>
    <row r="189" spans="1:8">
      <c r="A189" s="318" t="s">
        <v>468</v>
      </c>
      <c r="B189" s="2">
        <v>82</v>
      </c>
      <c r="C189" s="96" t="s">
        <v>2664</v>
      </c>
      <c r="D189" s="347" t="s">
        <v>4241</v>
      </c>
      <c r="E189" s="347" t="s">
        <v>4620</v>
      </c>
      <c r="G189" s="26" t="s">
        <v>4622</v>
      </c>
      <c r="H189" s="2"/>
    </row>
    <row r="190" spans="1:8">
      <c r="A190" s="318" t="s">
        <v>468</v>
      </c>
      <c r="B190" s="318">
        <v>127</v>
      </c>
      <c r="C190" s="96" t="s">
        <v>2664</v>
      </c>
      <c r="D190" s="347" t="s">
        <v>4242</v>
      </c>
      <c r="G190" s="26" t="s">
        <v>4622</v>
      </c>
      <c r="H190" s="2"/>
    </row>
    <row r="191" spans="1:8">
      <c r="A191" s="318" t="s">
        <v>365</v>
      </c>
      <c r="B191" s="318">
        <v>174</v>
      </c>
      <c r="C191" s="96" t="s">
        <v>2664</v>
      </c>
      <c r="D191" s="347" t="s">
        <v>4243</v>
      </c>
      <c r="E191" s="347" t="s">
        <v>3347</v>
      </c>
      <c r="F191" s="347" t="s">
        <v>4621</v>
      </c>
      <c r="G191" s="26" t="s">
        <v>4637</v>
      </c>
    </row>
    <row r="192" spans="1:8">
      <c r="A192" s="318" t="s">
        <v>1747</v>
      </c>
      <c r="B192" s="2">
        <v>46</v>
      </c>
      <c r="C192" s="96" t="s">
        <v>2664</v>
      </c>
      <c r="D192" s="347" t="s">
        <v>4244</v>
      </c>
      <c r="E192" s="347" t="s">
        <v>2968</v>
      </c>
      <c r="F192" s="347" t="s">
        <v>3337</v>
      </c>
      <c r="G192" s="26" t="s">
        <v>3375</v>
      </c>
    </row>
    <row r="193" spans="1:8">
      <c r="A193" s="318" t="s">
        <v>468</v>
      </c>
      <c r="B193" s="2">
        <v>84</v>
      </c>
      <c r="C193" s="96" t="s">
        <v>2664</v>
      </c>
      <c r="D193" s="347" t="s">
        <v>4245</v>
      </c>
      <c r="E193" s="347" t="s">
        <v>4620</v>
      </c>
      <c r="G193" s="26" t="s">
        <v>4622</v>
      </c>
    </row>
    <row r="194" spans="1:8">
      <c r="A194" s="318" t="s">
        <v>1747</v>
      </c>
      <c r="B194" s="2">
        <v>156</v>
      </c>
      <c r="C194" s="96" t="s">
        <v>2664</v>
      </c>
      <c r="D194" s="347" t="s">
        <v>4246</v>
      </c>
      <c r="E194" s="347" t="s">
        <v>3420</v>
      </c>
      <c r="F194" s="347" t="s">
        <v>3337</v>
      </c>
      <c r="G194" s="26" t="s">
        <v>4622</v>
      </c>
    </row>
    <row r="195" spans="1:8">
      <c r="A195" s="318" t="s">
        <v>1747</v>
      </c>
      <c r="B195" s="2">
        <v>101</v>
      </c>
      <c r="C195" s="96" t="s">
        <v>2664</v>
      </c>
      <c r="D195" s="347" t="s">
        <v>4247</v>
      </c>
      <c r="E195" s="347" t="s">
        <v>941</v>
      </c>
      <c r="F195" s="347" t="s">
        <v>3337</v>
      </c>
      <c r="G195" s="26" t="s">
        <v>4622</v>
      </c>
    </row>
    <row r="196" spans="1:8">
      <c r="A196" s="318" t="s">
        <v>1747</v>
      </c>
      <c r="B196" s="2">
        <v>160</v>
      </c>
      <c r="C196" s="96" t="s">
        <v>2664</v>
      </c>
      <c r="D196" s="347" t="s">
        <v>4103</v>
      </c>
      <c r="E196" s="347" t="s">
        <v>3420</v>
      </c>
      <c r="F196" s="347" t="s">
        <v>3337</v>
      </c>
      <c r="G196" s="26" t="s">
        <v>3372</v>
      </c>
    </row>
    <row r="197" spans="1:8">
      <c r="A197" s="318" t="s">
        <v>1297</v>
      </c>
      <c r="B197" s="2">
        <v>143</v>
      </c>
      <c r="C197" s="96" t="s">
        <v>2664</v>
      </c>
      <c r="D197" s="347" t="s">
        <v>5342</v>
      </c>
      <c r="E197" s="347" t="s">
        <v>4620</v>
      </c>
      <c r="G197" s="26" t="s">
        <v>4622</v>
      </c>
      <c r="H197" s="2"/>
    </row>
    <row r="198" spans="1:8">
      <c r="A198" s="318" t="s">
        <v>468</v>
      </c>
      <c r="B198" s="318">
        <v>128</v>
      </c>
      <c r="C198" s="96" t="s">
        <v>2664</v>
      </c>
      <c r="D198" s="347" t="s">
        <v>2975</v>
      </c>
      <c r="E198" s="347" t="s">
        <v>4104</v>
      </c>
      <c r="G198" s="26" t="s">
        <v>4622</v>
      </c>
    </row>
    <row r="199" spans="1:8">
      <c r="A199" s="318" t="s">
        <v>2821</v>
      </c>
      <c r="B199" s="2">
        <v>12</v>
      </c>
      <c r="C199" s="96" t="s">
        <v>2664</v>
      </c>
      <c r="D199" s="347" t="s">
        <v>4942</v>
      </c>
      <c r="G199" s="26" t="s">
        <v>3339</v>
      </c>
    </row>
    <row r="200" spans="1:8">
      <c r="A200" s="318" t="s">
        <v>2273</v>
      </c>
      <c r="B200" s="2">
        <v>47</v>
      </c>
      <c r="C200" s="96" t="s">
        <v>2664</v>
      </c>
      <c r="D200" s="347" t="s">
        <v>4105</v>
      </c>
      <c r="E200" s="347" t="s">
        <v>4596</v>
      </c>
      <c r="G200" s="26" t="s">
        <v>3360</v>
      </c>
    </row>
    <row r="201" spans="1:8">
      <c r="A201" s="318" t="s">
        <v>1860</v>
      </c>
      <c r="B201" s="318">
        <v>95</v>
      </c>
      <c r="C201" s="96" t="s">
        <v>2664</v>
      </c>
      <c r="D201" s="347" t="s">
        <v>4106</v>
      </c>
      <c r="E201" s="347" t="s">
        <v>5131</v>
      </c>
      <c r="F201" s="347" t="s">
        <v>4627</v>
      </c>
      <c r="G201" s="26" t="s">
        <v>4637</v>
      </c>
    </row>
    <row r="202" spans="1:8">
      <c r="A202" s="318" t="s">
        <v>1758</v>
      </c>
      <c r="B202" s="2">
        <v>89</v>
      </c>
      <c r="C202" s="96" t="s">
        <v>2664</v>
      </c>
      <c r="D202" s="347" t="s">
        <v>4107</v>
      </c>
      <c r="E202" s="347" t="s">
        <v>5131</v>
      </c>
      <c r="F202" s="347" t="s">
        <v>4627</v>
      </c>
      <c r="G202" s="26" t="s">
        <v>4637</v>
      </c>
    </row>
    <row r="203" spans="1:8">
      <c r="A203" s="318" t="s">
        <v>1297</v>
      </c>
      <c r="B203" s="2">
        <v>146</v>
      </c>
      <c r="C203" s="96" t="s">
        <v>2664</v>
      </c>
      <c r="D203" s="347" t="s">
        <v>5343</v>
      </c>
      <c r="G203" s="26" t="s">
        <v>5345</v>
      </c>
    </row>
    <row r="204" spans="1:8">
      <c r="A204" s="318" t="s">
        <v>1758</v>
      </c>
      <c r="B204" s="2">
        <v>90</v>
      </c>
      <c r="C204" s="96" t="s">
        <v>2664</v>
      </c>
      <c r="D204" s="347" t="s">
        <v>4108</v>
      </c>
      <c r="E204" s="347" t="s">
        <v>5131</v>
      </c>
      <c r="F204" s="347" t="s">
        <v>4627</v>
      </c>
      <c r="G204" s="26" t="s">
        <v>4631</v>
      </c>
    </row>
    <row r="205" spans="1:8">
      <c r="A205" s="318" t="s">
        <v>1095</v>
      </c>
      <c r="B205" s="2">
        <v>130</v>
      </c>
      <c r="C205" s="96" t="s">
        <v>2664</v>
      </c>
      <c r="D205" s="347" t="s">
        <v>4109</v>
      </c>
      <c r="E205" s="347" t="s">
        <v>4104</v>
      </c>
      <c r="F205" s="36" t="s">
        <v>4640</v>
      </c>
      <c r="G205" s="26" t="s">
        <v>4624</v>
      </c>
    </row>
    <row r="206" spans="1:8">
      <c r="A206" s="318" t="s">
        <v>1917</v>
      </c>
      <c r="B206" s="2">
        <v>143</v>
      </c>
      <c r="C206" s="96" t="s">
        <v>2664</v>
      </c>
      <c r="D206" s="347" t="s">
        <v>4110</v>
      </c>
      <c r="E206" s="36" t="s">
        <v>3382</v>
      </c>
      <c r="F206" s="36" t="s">
        <v>4640</v>
      </c>
      <c r="G206" s="26" t="s">
        <v>3351</v>
      </c>
    </row>
    <row r="207" spans="1:8">
      <c r="A207" s="318" t="s">
        <v>364</v>
      </c>
      <c r="B207" s="2">
        <v>105</v>
      </c>
      <c r="C207" s="96" t="s">
        <v>2664</v>
      </c>
      <c r="D207" s="347" t="s">
        <v>4111</v>
      </c>
      <c r="E207" s="347" t="s">
        <v>4634</v>
      </c>
      <c r="F207" s="347" t="s">
        <v>5130</v>
      </c>
      <c r="G207" s="26" t="s">
        <v>4635</v>
      </c>
    </row>
    <row r="208" spans="1:8">
      <c r="A208" s="318" t="s">
        <v>836</v>
      </c>
      <c r="B208" s="2">
        <v>124</v>
      </c>
      <c r="C208" s="96" t="s">
        <v>2664</v>
      </c>
      <c r="D208" s="347" t="s">
        <v>4111</v>
      </c>
      <c r="E208" s="347" t="s">
        <v>4634</v>
      </c>
      <c r="G208" s="26" t="s">
        <v>4635</v>
      </c>
    </row>
    <row r="209" spans="1:8">
      <c r="A209" s="318" t="s">
        <v>1860</v>
      </c>
      <c r="B209" s="318">
        <v>98</v>
      </c>
      <c r="C209" s="96" t="s">
        <v>2664</v>
      </c>
      <c r="D209" s="347" t="s">
        <v>4111</v>
      </c>
      <c r="E209" s="347" t="s">
        <v>4634</v>
      </c>
      <c r="G209" s="26" t="s">
        <v>4635</v>
      </c>
      <c r="H209" s="2"/>
    </row>
    <row r="210" spans="1:8">
      <c r="A210" s="318" t="s">
        <v>1169</v>
      </c>
      <c r="B210" s="2">
        <v>122</v>
      </c>
      <c r="C210" s="96" t="s">
        <v>2664</v>
      </c>
      <c r="D210" s="347" t="s">
        <v>2967</v>
      </c>
      <c r="G210" s="99" t="s">
        <v>3536</v>
      </c>
    </row>
    <row r="211" spans="1:8">
      <c r="A211" s="318" t="s">
        <v>364</v>
      </c>
      <c r="B211" s="2">
        <v>55</v>
      </c>
      <c r="C211" s="96" t="s">
        <v>2664</v>
      </c>
      <c r="D211" s="347" t="s">
        <v>4112</v>
      </c>
      <c r="E211" s="347" t="s">
        <v>1583</v>
      </c>
      <c r="F211" s="347" t="s">
        <v>5130</v>
      </c>
      <c r="G211" s="26" t="s">
        <v>4622</v>
      </c>
    </row>
    <row r="212" spans="1:8">
      <c r="A212" s="318" t="s">
        <v>1917</v>
      </c>
      <c r="B212" s="2">
        <v>176</v>
      </c>
      <c r="C212" s="96" t="s">
        <v>2664</v>
      </c>
      <c r="D212" s="347" t="s">
        <v>5303</v>
      </c>
      <c r="E212" s="347" t="s">
        <v>4639</v>
      </c>
      <c r="F212" s="36" t="s">
        <v>4640</v>
      </c>
      <c r="G212" s="26" t="s">
        <v>629</v>
      </c>
    </row>
    <row r="213" spans="1:8">
      <c r="A213" s="318" t="s">
        <v>1917</v>
      </c>
      <c r="B213" s="2">
        <v>179</v>
      </c>
      <c r="C213" s="96" t="s">
        <v>2664</v>
      </c>
      <c r="D213" s="347" t="s">
        <v>4113</v>
      </c>
      <c r="E213" s="347" t="s">
        <v>4639</v>
      </c>
      <c r="F213" s="36" t="s">
        <v>4640</v>
      </c>
      <c r="G213" s="26" t="s">
        <v>4628</v>
      </c>
    </row>
    <row r="214" spans="1:8">
      <c r="A214" s="318" t="s">
        <v>2273</v>
      </c>
      <c r="B214" s="2">
        <v>17</v>
      </c>
      <c r="C214" s="240" t="s">
        <v>2664</v>
      </c>
      <c r="D214" s="36" t="s">
        <v>2371</v>
      </c>
      <c r="E214" s="36"/>
      <c r="F214" s="36" t="s">
        <v>3337</v>
      </c>
      <c r="G214" s="26" t="s">
        <v>4618</v>
      </c>
    </row>
    <row r="215" spans="1:8">
      <c r="A215" s="318" t="s">
        <v>836</v>
      </c>
      <c r="B215" s="2">
        <v>125</v>
      </c>
      <c r="C215" s="96" t="s">
        <v>2664</v>
      </c>
      <c r="D215" s="347" t="s">
        <v>4114</v>
      </c>
      <c r="E215" s="347" t="s">
        <v>4634</v>
      </c>
      <c r="G215" s="26" t="s">
        <v>4635</v>
      </c>
    </row>
    <row r="216" spans="1:8">
      <c r="A216" s="318" t="s">
        <v>836</v>
      </c>
      <c r="B216" s="2">
        <v>126</v>
      </c>
      <c r="C216" s="96" t="s">
        <v>2664</v>
      </c>
      <c r="D216" s="347" t="s">
        <v>4115</v>
      </c>
      <c r="E216" s="347" t="s">
        <v>4634</v>
      </c>
      <c r="G216" s="26" t="s">
        <v>4635</v>
      </c>
    </row>
    <row r="217" spans="1:8">
      <c r="A217" s="318" t="s">
        <v>365</v>
      </c>
      <c r="B217" s="318">
        <v>175</v>
      </c>
      <c r="C217" s="96" t="s">
        <v>2664</v>
      </c>
      <c r="D217" s="347" t="s">
        <v>4116</v>
      </c>
      <c r="E217" s="347" t="s">
        <v>3347</v>
      </c>
      <c r="F217" s="347" t="s">
        <v>4621</v>
      </c>
      <c r="G217" s="26" t="s">
        <v>4628</v>
      </c>
    </row>
    <row r="218" spans="1:8">
      <c r="A218" s="318" t="s">
        <v>1297</v>
      </c>
      <c r="B218" s="2">
        <v>32</v>
      </c>
      <c r="C218" s="97" t="s">
        <v>578</v>
      </c>
      <c r="D218" s="347" t="s">
        <v>5361</v>
      </c>
      <c r="E218" s="347" t="s">
        <v>4620</v>
      </c>
      <c r="G218" s="26" t="s">
        <v>4622</v>
      </c>
    </row>
    <row r="219" spans="1:8">
      <c r="A219" s="318" t="s">
        <v>1917</v>
      </c>
      <c r="B219" s="2">
        <v>174</v>
      </c>
      <c r="C219" s="96" t="s">
        <v>2664</v>
      </c>
      <c r="D219" s="385" t="s">
        <v>4639</v>
      </c>
      <c r="E219" s="347" t="s">
        <v>4639</v>
      </c>
      <c r="F219" s="36" t="s">
        <v>4640</v>
      </c>
      <c r="G219" s="26" t="s">
        <v>3349</v>
      </c>
    </row>
    <row r="220" spans="1:8">
      <c r="A220" s="318" t="s">
        <v>1917</v>
      </c>
      <c r="B220" s="2">
        <v>92</v>
      </c>
      <c r="C220" s="96" t="s">
        <v>2664</v>
      </c>
      <c r="D220" s="385" t="s">
        <v>4117</v>
      </c>
      <c r="E220" s="347" t="s">
        <v>4639</v>
      </c>
      <c r="F220" s="36" t="s">
        <v>4640</v>
      </c>
      <c r="G220" s="26" t="s">
        <v>3349</v>
      </c>
    </row>
    <row r="221" spans="1:8">
      <c r="A221" s="318" t="s">
        <v>1169</v>
      </c>
      <c r="B221" s="499">
        <v>102</v>
      </c>
      <c r="C221" s="100" t="s">
        <v>2664</v>
      </c>
      <c r="D221" s="347" t="s">
        <v>2958</v>
      </c>
      <c r="G221" s="26" t="s">
        <v>3372</v>
      </c>
    </row>
    <row r="222" spans="1:8">
      <c r="A222" s="318" t="s">
        <v>1747</v>
      </c>
      <c r="B222" s="2">
        <v>118</v>
      </c>
      <c r="C222" s="96" t="s">
        <v>2664</v>
      </c>
      <c r="D222" s="385" t="s">
        <v>4118</v>
      </c>
      <c r="E222" s="347" t="s">
        <v>3210</v>
      </c>
      <c r="F222" s="347" t="s">
        <v>3337</v>
      </c>
      <c r="G222" s="26" t="s">
        <v>3349</v>
      </c>
    </row>
    <row r="223" spans="1:8">
      <c r="A223" s="318" t="s">
        <v>1169</v>
      </c>
      <c r="B223" s="499">
        <v>104</v>
      </c>
      <c r="C223" s="100" t="s">
        <v>2664</v>
      </c>
      <c r="D223" s="347" t="s">
        <v>2959</v>
      </c>
      <c r="E223" s="347" t="s">
        <v>3210</v>
      </c>
      <c r="F223" s="347" t="s">
        <v>3337</v>
      </c>
      <c r="G223" s="99" t="s">
        <v>3309</v>
      </c>
      <c r="H223" s="2"/>
    </row>
    <row r="224" spans="1:8">
      <c r="A224" s="318" t="s">
        <v>1758</v>
      </c>
      <c r="B224" s="2">
        <v>117</v>
      </c>
      <c r="C224" s="96" t="s">
        <v>2664</v>
      </c>
      <c r="D224" s="385" t="s">
        <v>4638</v>
      </c>
      <c r="E224" s="347" t="s">
        <v>4638</v>
      </c>
      <c r="F224" s="347" t="s">
        <v>4627</v>
      </c>
      <c r="G224" s="26" t="s">
        <v>3349</v>
      </c>
    </row>
    <row r="225" spans="1:7">
      <c r="A225" s="318" t="s">
        <v>363</v>
      </c>
      <c r="B225" s="2">
        <v>278</v>
      </c>
      <c r="C225" s="96" t="s">
        <v>2664</v>
      </c>
      <c r="D225" s="385" t="s">
        <v>4638</v>
      </c>
      <c r="E225" s="347" t="s">
        <v>4638</v>
      </c>
      <c r="F225" s="347" t="s">
        <v>4627</v>
      </c>
      <c r="G225" s="26" t="s">
        <v>3349</v>
      </c>
    </row>
    <row r="226" spans="1:7">
      <c r="A226" s="318" t="s">
        <v>365</v>
      </c>
      <c r="B226" s="318">
        <v>167</v>
      </c>
      <c r="C226" s="96" t="s">
        <v>2664</v>
      </c>
      <c r="D226" s="385" t="s">
        <v>4119</v>
      </c>
      <c r="E226" s="347" t="s">
        <v>3347</v>
      </c>
      <c r="F226" s="347" t="s">
        <v>4621</v>
      </c>
      <c r="G226" s="26" t="s">
        <v>3349</v>
      </c>
    </row>
    <row r="227" spans="1:7">
      <c r="A227" s="318" t="s">
        <v>1747</v>
      </c>
      <c r="B227" s="2">
        <v>155</v>
      </c>
      <c r="C227" s="96" t="s">
        <v>2664</v>
      </c>
      <c r="D227" s="385" t="s">
        <v>3354</v>
      </c>
      <c r="E227" s="347" t="s">
        <v>3420</v>
      </c>
      <c r="F227" s="347" t="s">
        <v>3337</v>
      </c>
      <c r="G227" s="26" t="s">
        <v>3349</v>
      </c>
    </row>
    <row r="228" spans="1:7">
      <c r="A228" s="318" t="s">
        <v>1095</v>
      </c>
      <c r="B228" s="2">
        <v>91</v>
      </c>
      <c r="C228" s="96" t="s">
        <v>2664</v>
      </c>
      <c r="D228" s="385" t="s">
        <v>4120</v>
      </c>
      <c r="E228" s="347" t="s">
        <v>4638</v>
      </c>
      <c r="G228" s="26" t="s">
        <v>3349</v>
      </c>
    </row>
    <row r="229" spans="1:7">
      <c r="A229" s="318" t="s">
        <v>1917</v>
      </c>
      <c r="B229" s="2">
        <v>141</v>
      </c>
      <c r="C229" s="96" t="s">
        <v>2664</v>
      </c>
      <c r="D229" s="385" t="s">
        <v>4121</v>
      </c>
      <c r="E229" s="36" t="s">
        <v>3382</v>
      </c>
      <c r="F229" s="36" t="s">
        <v>4640</v>
      </c>
      <c r="G229" s="26" t="s">
        <v>3349</v>
      </c>
    </row>
    <row r="230" spans="1:7">
      <c r="A230" s="318" t="s">
        <v>363</v>
      </c>
      <c r="B230" s="2">
        <v>281</v>
      </c>
      <c r="C230" s="96" t="s">
        <v>2664</v>
      </c>
      <c r="D230" s="385" t="s">
        <v>4121</v>
      </c>
      <c r="E230" s="36" t="s">
        <v>3382</v>
      </c>
      <c r="F230" s="36" t="s">
        <v>4640</v>
      </c>
      <c r="G230" s="26" t="s">
        <v>3349</v>
      </c>
    </row>
    <row r="231" spans="1:7">
      <c r="A231" s="318" t="s">
        <v>364</v>
      </c>
      <c r="B231" s="2">
        <v>167</v>
      </c>
      <c r="C231" s="96" t="s">
        <v>2664</v>
      </c>
      <c r="D231" s="385" t="s">
        <v>4122</v>
      </c>
      <c r="E231" s="36" t="s">
        <v>4092</v>
      </c>
      <c r="F231" s="347" t="s">
        <v>5130</v>
      </c>
      <c r="G231" s="26" t="s">
        <v>3349</v>
      </c>
    </row>
    <row r="232" spans="1:7">
      <c r="A232" s="318" t="s">
        <v>1169</v>
      </c>
      <c r="B232" s="2">
        <v>106</v>
      </c>
      <c r="C232" s="100" t="s">
        <v>2664</v>
      </c>
      <c r="D232" s="347" t="s">
        <v>2960</v>
      </c>
      <c r="F232" s="347" t="s">
        <v>3337</v>
      </c>
      <c r="G232" s="99" t="s">
        <v>636</v>
      </c>
    </row>
    <row r="233" spans="1:7">
      <c r="A233" s="318" t="s">
        <v>363</v>
      </c>
      <c r="B233" s="2">
        <v>104</v>
      </c>
      <c r="C233" s="96" t="s">
        <v>2664</v>
      </c>
      <c r="D233" s="385" t="s">
        <v>4123</v>
      </c>
      <c r="E233" s="347" t="s">
        <v>1583</v>
      </c>
      <c r="G233" s="26" t="s">
        <v>3349</v>
      </c>
    </row>
    <row r="234" spans="1:7">
      <c r="A234" s="318" t="s">
        <v>468</v>
      </c>
      <c r="B234" s="2">
        <v>40</v>
      </c>
      <c r="C234" s="96" t="s">
        <v>2664</v>
      </c>
      <c r="D234" s="385" t="s">
        <v>4124</v>
      </c>
      <c r="E234" s="347" t="s">
        <v>1583</v>
      </c>
      <c r="G234" s="26" t="s">
        <v>3349</v>
      </c>
    </row>
    <row r="235" spans="1:7">
      <c r="A235" s="318" t="s">
        <v>1860</v>
      </c>
      <c r="B235" s="2">
        <v>42</v>
      </c>
      <c r="C235" s="96" t="s">
        <v>2664</v>
      </c>
      <c r="D235" s="385" t="s">
        <v>4125</v>
      </c>
      <c r="E235" s="347" t="s">
        <v>1583</v>
      </c>
      <c r="G235" s="26" t="s">
        <v>3349</v>
      </c>
    </row>
    <row r="236" spans="1:7">
      <c r="A236" s="318" t="s">
        <v>364</v>
      </c>
      <c r="B236" s="2">
        <v>187</v>
      </c>
      <c r="C236" s="96" t="s">
        <v>2664</v>
      </c>
      <c r="D236" s="385" t="s">
        <v>4126</v>
      </c>
      <c r="E236" s="347" t="s">
        <v>3358</v>
      </c>
      <c r="F236" s="347" t="s">
        <v>5130</v>
      </c>
      <c r="G236" s="26" t="s">
        <v>3349</v>
      </c>
    </row>
    <row r="237" spans="1:7">
      <c r="A237" s="318" t="s">
        <v>1758</v>
      </c>
      <c r="B237" s="2">
        <v>82</v>
      </c>
      <c r="C237" s="96" t="s">
        <v>2664</v>
      </c>
      <c r="D237" s="385" t="s">
        <v>4127</v>
      </c>
      <c r="E237" s="347" t="s">
        <v>5131</v>
      </c>
      <c r="F237" s="347" t="s">
        <v>4627</v>
      </c>
      <c r="G237" s="26" t="s">
        <v>3349</v>
      </c>
    </row>
    <row r="238" spans="1:7">
      <c r="A238" s="318" t="s">
        <v>363</v>
      </c>
      <c r="B238" s="2">
        <v>280</v>
      </c>
      <c r="C238" s="96" t="s">
        <v>2664</v>
      </c>
      <c r="D238" s="385" t="s">
        <v>4127</v>
      </c>
      <c r="E238" s="347" t="s">
        <v>5131</v>
      </c>
      <c r="F238" s="347" t="s">
        <v>4627</v>
      </c>
      <c r="G238" s="26" t="s">
        <v>3349</v>
      </c>
    </row>
    <row r="239" spans="1:7">
      <c r="A239" s="318" t="s">
        <v>1758</v>
      </c>
      <c r="B239" s="2">
        <v>12</v>
      </c>
      <c r="C239" s="96" t="s">
        <v>2664</v>
      </c>
      <c r="D239" s="385" t="s">
        <v>4128</v>
      </c>
      <c r="E239" s="347" t="s">
        <v>5131</v>
      </c>
      <c r="F239" s="347" t="s">
        <v>4627</v>
      </c>
      <c r="G239" s="26" t="s">
        <v>3349</v>
      </c>
    </row>
    <row r="240" spans="1:7">
      <c r="A240" s="318" t="s">
        <v>1917</v>
      </c>
      <c r="B240" s="2">
        <v>177</v>
      </c>
      <c r="C240" s="96" t="s">
        <v>2664</v>
      </c>
      <c r="D240" s="385" t="s">
        <v>4104</v>
      </c>
      <c r="E240" s="347" t="s">
        <v>941</v>
      </c>
      <c r="F240" s="36" t="s">
        <v>4640</v>
      </c>
      <c r="G240" s="26" t="s">
        <v>3349</v>
      </c>
    </row>
    <row r="241" spans="1:8">
      <c r="A241" s="318" t="s">
        <v>363</v>
      </c>
      <c r="B241" s="2">
        <v>105</v>
      </c>
      <c r="C241" s="96" t="s">
        <v>2664</v>
      </c>
      <c r="D241" s="385" t="s">
        <v>4104</v>
      </c>
      <c r="E241" s="347" t="s">
        <v>941</v>
      </c>
      <c r="G241" s="26" t="s">
        <v>3349</v>
      </c>
    </row>
    <row r="242" spans="1:8">
      <c r="A242" s="318" t="s">
        <v>468</v>
      </c>
      <c r="B242" s="2">
        <v>44</v>
      </c>
      <c r="C242" s="96" t="s">
        <v>2664</v>
      </c>
      <c r="D242" s="385" t="s">
        <v>4129</v>
      </c>
      <c r="E242" s="347" t="s">
        <v>941</v>
      </c>
      <c r="G242" s="26" t="s">
        <v>3349</v>
      </c>
    </row>
    <row r="243" spans="1:8">
      <c r="A243" s="318" t="s">
        <v>364</v>
      </c>
      <c r="B243" s="2">
        <v>146</v>
      </c>
      <c r="C243" s="96" t="s">
        <v>2664</v>
      </c>
      <c r="D243" s="385" t="s">
        <v>4130</v>
      </c>
      <c r="E243" s="347" t="s">
        <v>4131</v>
      </c>
      <c r="F243" s="347" t="s">
        <v>5130</v>
      </c>
      <c r="G243" s="26" t="s">
        <v>3349</v>
      </c>
    </row>
    <row r="244" spans="1:8">
      <c r="A244" s="318" t="s">
        <v>1747</v>
      </c>
      <c r="B244" s="2">
        <v>52</v>
      </c>
      <c r="C244" s="96" t="s">
        <v>2664</v>
      </c>
      <c r="D244" s="385" t="s">
        <v>4132</v>
      </c>
      <c r="E244" s="347" t="s">
        <v>4133</v>
      </c>
      <c r="F244" s="347" t="s">
        <v>3337</v>
      </c>
      <c r="G244" s="26" t="s">
        <v>3349</v>
      </c>
      <c r="H244" s="2"/>
    </row>
    <row r="245" spans="1:8">
      <c r="A245" s="318" t="s">
        <v>1860</v>
      </c>
      <c r="B245" s="318">
        <v>80</v>
      </c>
      <c r="C245" s="96" t="s">
        <v>2664</v>
      </c>
      <c r="D245" s="385" t="s">
        <v>4134</v>
      </c>
      <c r="E245" s="347" t="s">
        <v>941</v>
      </c>
      <c r="G245" s="26" t="s">
        <v>3349</v>
      </c>
    </row>
    <row r="246" spans="1:8">
      <c r="A246" s="318" t="s">
        <v>1169</v>
      </c>
      <c r="B246" s="2">
        <v>120</v>
      </c>
      <c r="C246" s="100" t="s">
        <v>2664</v>
      </c>
      <c r="D246" s="347" t="s">
        <v>2966</v>
      </c>
      <c r="F246" s="347" t="s">
        <v>4640</v>
      </c>
      <c r="G246" s="99" t="s">
        <v>4618</v>
      </c>
    </row>
    <row r="247" spans="1:8">
      <c r="A247" s="318" t="s">
        <v>1297</v>
      </c>
      <c r="B247" s="2">
        <v>149</v>
      </c>
      <c r="C247" s="96" t="s">
        <v>2664</v>
      </c>
      <c r="D247" s="347" t="s">
        <v>5344</v>
      </c>
      <c r="G247" s="26" t="s">
        <v>5345</v>
      </c>
    </row>
    <row r="248" spans="1:8">
      <c r="A248" s="318" t="s">
        <v>1917</v>
      </c>
      <c r="B248" s="2">
        <v>176</v>
      </c>
      <c r="C248" s="96" t="s">
        <v>2664</v>
      </c>
      <c r="D248" s="347" t="s">
        <v>5286</v>
      </c>
      <c r="E248" s="347" t="s">
        <v>4639</v>
      </c>
      <c r="F248" s="36" t="s">
        <v>4640</v>
      </c>
      <c r="G248" s="26" t="s">
        <v>629</v>
      </c>
    </row>
    <row r="249" spans="1:8">
      <c r="A249" s="318" t="s">
        <v>1917</v>
      </c>
      <c r="B249" s="2">
        <v>180</v>
      </c>
      <c r="C249" s="96" t="s">
        <v>2664</v>
      </c>
      <c r="D249" s="347" t="s">
        <v>4135</v>
      </c>
      <c r="E249" s="347" t="s">
        <v>4639</v>
      </c>
      <c r="F249" s="36" t="s">
        <v>4640</v>
      </c>
      <c r="G249" s="26" t="s">
        <v>4628</v>
      </c>
    </row>
    <row r="250" spans="1:8">
      <c r="A250" s="318" t="s">
        <v>1095</v>
      </c>
      <c r="B250" s="2">
        <v>132</v>
      </c>
      <c r="C250" s="96" t="s">
        <v>2664</v>
      </c>
      <c r="D250" s="347" t="s">
        <v>4136</v>
      </c>
      <c r="G250" s="26" t="s">
        <v>3351</v>
      </c>
    </row>
    <row r="251" spans="1:8">
      <c r="A251" s="318" t="s">
        <v>1747</v>
      </c>
      <c r="B251" s="2">
        <v>120</v>
      </c>
      <c r="C251" s="96" t="s">
        <v>2664</v>
      </c>
      <c r="D251" s="347" t="s">
        <v>4137</v>
      </c>
      <c r="E251" s="347" t="s">
        <v>3210</v>
      </c>
      <c r="F251" s="347" t="s">
        <v>3337</v>
      </c>
      <c r="G251" s="26" t="s">
        <v>636</v>
      </c>
    </row>
    <row r="252" spans="1:8">
      <c r="A252" s="318" t="s">
        <v>1747</v>
      </c>
      <c r="B252" s="2">
        <v>126</v>
      </c>
      <c r="C252" s="96" t="s">
        <v>2664</v>
      </c>
      <c r="D252" s="347" t="s">
        <v>4138</v>
      </c>
      <c r="E252" s="347" t="s">
        <v>3210</v>
      </c>
      <c r="F252" s="347" t="s">
        <v>3337</v>
      </c>
      <c r="G252" s="26" t="s">
        <v>3372</v>
      </c>
    </row>
    <row r="253" spans="1:8">
      <c r="A253" s="318" t="s">
        <v>468</v>
      </c>
      <c r="B253" s="2">
        <v>86</v>
      </c>
      <c r="C253" s="96" t="s">
        <v>2664</v>
      </c>
      <c r="D253" s="347" t="s">
        <v>4139</v>
      </c>
      <c r="E253" s="347" t="s">
        <v>4620</v>
      </c>
      <c r="G253" s="26" t="s">
        <v>4622</v>
      </c>
    </row>
    <row r="254" spans="1:8">
      <c r="A254" s="318" t="s">
        <v>1297</v>
      </c>
      <c r="B254" s="2">
        <v>152</v>
      </c>
      <c r="C254" s="96" t="s">
        <v>2664</v>
      </c>
      <c r="D254" s="347" t="s">
        <v>1366</v>
      </c>
      <c r="G254" s="26" t="s">
        <v>5345</v>
      </c>
    </row>
    <row r="255" spans="1:8">
      <c r="A255" s="318" t="s">
        <v>1917</v>
      </c>
      <c r="B255" s="2">
        <v>145</v>
      </c>
      <c r="C255" s="96" t="s">
        <v>2664</v>
      </c>
      <c r="D255" s="347" t="s">
        <v>4140</v>
      </c>
      <c r="E255" s="36" t="s">
        <v>3382</v>
      </c>
      <c r="F255" s="36" t="s">
        <v>4640</v>
      </c>
      <c r="G255" s="26" t="s">
        <v>3309</v>
      </c>
    </row>
    <row r="256" spans="1:8">
      <c r="A256" s="318" t="s">
        <v>468</v>
      </c>
      <c r="B256" s="2">
        <v>88</v>
      </c>
      <c r="C256" s="96" t="s">
        <v>2664</v>
      </c>
      <c r="D256" s="347" t="s">
        <v>4141</v>
      </c>
      <c r="E256" s="347" t="s">
        <v>4620</v>
      </c>
      <c r="G256" s="26" t="s">
        <v>4622</v>
      </c>
    </row>
    <row r="257" spans="1:8">
      <c r="A257" s="318" t="s">
        <v>2273</v>
      </c>
      <c r="B257" s="2">
        <v>17</v>
      </c>
      <c r="C257" s="240" t="s">
        <v>2664</v>
      </c>
      <c r="D257" s="36" t="s">
        <v>5054</v>
      </c>
      <c r="E257" s="36"/>
      <c r="F257" s="36"/>
      <c r="G257" s="26" t="s">
        <v>4618</v>
      </c>
      <c r="H257" s="2"/>
    </row>
    <row r="258" spans="1:8">
      <c r="A258" s="318" t="s">
        <v>363</v>
      </c>
      <c r="B258" s="2">
        <v>106</v>
      </c>
      <c r="C258" s="96" t="s">
        <v>2664</v>
      </c>
      <c r="D258" s="347" t="s">
        <v>4142</v>
      </c>
      <c r="E258" s="347" t="s">
        <v>4620</v>
      </c>
      <c r="G258" s="26" t="s">
        <v>4622</v>
      </c>
    </row>
    <row r="259" spans="1:8">
      <c r="A259" s="318" t="s">
        <v>1860</v>
      </c>
      <c r="B259" s="318">
        <v>10</v>
      </c>
      <c r="C259" s="96" t="s">
        <v>2664</v>
      </c>
      <c r="D259" s="347" t="s">
        <v>4143</v>
      </c>
      <c r="E259" s="347" t="s">
        <v>4620</v>
      </c>
      <c r="G259" s="26" t="s">
        <v>4622</v>
      </c>
    </row>
    <row r="260" spans="1:8">
      <c r="A260" s="318" t="s">
        <v>2273</v>
      </c>
      <c r="B260" s="2">
        <v>46</v>
      </c>
      <c r="C260" s="96" t="s">
        <v>2664</v>
      </c>
      <c r="D260" s="347" t="s">
        <v>4144</v>
      </c>
      <c r="E260" s="347" t="s">
        <v>4596</v>
      </c>
      <c r="G260" s="26" t="s">
        <v>3360</v>
      </c>
    </row>
    <row r="261" spans="1:8">
      <c r="A261" s="318" t="s">
        <v>365</v>
      </c>
      <c r="B261" s="318">
        <v>223</v>
      </c>
      <c r="C261" s="96" t="s">
        <v>2664</v>
      </c>
      <c r="D261" s="347" t="s">
        <v>4145</v>
      </c>
      <c r="F261" s="347" t="s">
        <v>4621</v>
      </c>
      <c r="G261" s="26" t="s">
        <v>3429</v>
      </c>
    </row>
    <row r="262" spans="1:8">
      <c r="A262" s="318" t="s">
        <v>1095</v>
      </c>
      <c r="B262" s="2">
        <v>134</v>
      </c>
      <c r="C262" s="96" t="s">
        <v>2664</v>
      </c>
      <c r="D262" s="347" t="s">
        <v>4146</v>
      </c>
      <c r="E262" s="36" t="s">
        <v>3423</v>
      </c>
      <c r="F262" s="347" t="s">
        <v>939</v>
      </c>
      <c r="G262" s="26" t="s">
        <v>3372</v>
      </c>
    </row>
    <row r="263" spans="1:8">
      <c r="A263" s="318" t="s">
        <v>1758</v>
      </c>
      <c r="B263" s="2">
        <v>152</v>
      </c>
      <c r="C263" s="96" t="s">
        <v>2664</v>
      </c>
      <c r="D263" s="347" t="s">
        <v>1802</v>
      </c>
      <c r="E263" s="347" t="s">
        <v>4634</v>
      </c>
      <c r="F263" s="347" t="s">
        <v>4627</v>
      </c>
      <c r="G263" s="26" t="s">
        <v>4635</v>
      </c>
      <c r="H263" s="2"/>
    </row>
    <row r="264" spans="1:8">
      <c r="A264" s="318" t="s">
        <v>468</v>
      </c>
      <c r="B264" s="2">
        <v>90</v>
      </c>
      <c r="C264" s="96" t="s">
        <v>2664</v>
      </c>
      <c r="D264" s="347" t="s">
        <v>4147</v>
      </c>
      <c r="E264" s="347" t="s">
        <v>4620</v>
      </c>
      <c r="G264" s="26" t="s">
        <v>4622</v>
      </c>
    </row>
    <row r="265" spans="1:8">
      <c r="C265" s="100"/>
    </row>
    <row r="266" spans="1:8">
      <c r="C266" s="100"/>
    </row>
    <row r="267" spans="1:8">
      <c r="C267" s="100"/>
    </row>
    <row r="268" spans="1:8">
      <c r="C268" s="100"/>
    </row>
    <row r="269" spans="1:8">
      <c r="C269" s="100"/>
      <c r="G269" s="26"/>
      <c r="H269" s="2"/>
    </row>
    <row r="270" spans="1:8">
      <c r="C270" s="100"/>
    </row>
    <row r="271" spans="1:8">
      <c r="C271" s="100"/>
    </row>
    <row r="272" spans="1:8">
      <c r="C272" s="100"/>
    </row>
    <row r="273" spans="1:8">
      <c r="C273" s="100"/>
    </row>
    <row r="274" spans="1:8">
      <c r="A274" s="341"/>
      <c r="C274" s="100"/>
    </row>
    <row r="275" spans="1:8">
      <c r="C275" s="100"/>
    </row>
    <row r="276" spans="1:8">
      <c r="A276" s="340"/>
      <c r="B276" s="15"/>
      <c r="C276" s="100"/>
    </row>
    <row r="277" spans="1:8">
      <c r="C277" s="100"/>
    </row>
    <row r="278" spans="1:8">
      <c r="C278" s="100"/>
    </row>
    <row r="279" spans="1:8">
      <c r="C279" s="100"/>
    </row>
    <row r="280" spans="1:8">
      <c r="C280" s="100"/>
      <c r="G280" s="26"/>
      <c r="H280" s="2"/>
    </row>
    <row r="281" spans="1:8">
      <c r="C281" s="100"/>
    </row>
    <row r="283" spans="1:8">
      <c r="A283" s="383"/>
      <c r="C283" s="100"/>
    </row>
    <row r="284" spans="1:8">
      <c r="C284" s="100"/>
    </row>
    <row r="285" spans="1:8">
      <c r="C285" s="100"/>
    </row>
    <row r="286" spans="1:8">
      <c r="C286" s="96"/>
    </row>
    <row r="287" spans="1:8">
      <c r="C287" s="100"/>
    </row>
    <row r="288" spans="1:8">
      <c r="C288" s="100"/>
    </row>
    <row r="289" spans="1:8">
      <c r="C289" s="100"/>
    </row>
    <row r="290" spans="1:8">
      <c r="C290" s="96"/>
    </row>
    <row r="291" spans="1:8">
      <c r="C291" s="100"/>
      <c r="G291" s="26"/>
      <c r="H291" s="2"/>
    </row>
    <row r="292" spans="1:8">
      <c r="A292" s="340"/>
      <c r="B292" s="15"/>
      <c r="C292" s="100"/>
    </row>
    <row r="293" spans="1:8">
      <c r="C293" s="100"/>
    </row>
    <row r="294" spans="1:8">
      <c r="C294" s="100"/>
    </row>
    <row r="295" spans="1:8">
      <c r="C295" s="100"/>
    </row>
    <row r="296" spans="1:8">
      <c r="A296" s="340"/>
      <c r="B296" s="15"/>
      <c r="C296" s="100"/>
    </row>
    <row r="297" spans="1:8">
      <c r="C297" s="100"/>
    </row>
    <row r="298" spans="1:8">
      <c r="C298" s="100"/>
    </row>
    <row r="299" spans="1:8">
      <c r="C299" s="100"/>
    </row>
    <row r="300" spans="1:8">
      <c r="C300" s="96"/>
    </row>
    <row r="302" spans="1:8">
      <c r="C302" s="100"/>
    </row>
    <row r="303" spans="1:8">
      <c r="C303" s="100"/>
    </row>
    <row r="304" spans="1:8">
      <c r="C304" s="100"/>
    </row>
    <row r="305" spans="1:8">
      <c r="C305" s="100"/>
    </row>
    <row r="306" spans="1:8">
      <c r="A306" s="383"/>
      <c r="C306" s="100"/>
      <c r="G306" s="26"/>
      <c r="H306" s="2"/>
    </row>
    <row r="307" spans="1:8">
      <c r="C307" s="100"/>
    </row>
    <row r="311" spans="1:8">
      <c r="C311" s="100"/>
    </row>
    <row r="312" spans="1:8">
      <c r="C312" s="100"/>
    </row>
    <row r="313" spans="1:8">
      <c r="C313" s="100"/>
    </row>
    <row r="314" spans="1:8">
      <c r="A314" s="340"/>
      <c r="B314" s="15"/>
      <c r="C314" s="100"/>
    </row>
    <row r="315" spans="1:8">
      <c r="C315" s="100"/>
    </row>
    <row r="316" spans="1:8">
      <c r="C316" s="100"/>
    </row>
    <row r="317" spans="1:8">
      <c r="A317" s="340"/>
      <c r="C317" s="100"/>
    </row>
    <row r="318" spans="1:8">
      <c r="C318" s="100"/>
    </row>
    <row r="319" spans="1:8">
      <c r="C319" s="100"/>
    </row>
    <row r="320" spans="1:8">
      <c r="C320" s="100"/>
    </row>
    <row r="321" spans="1:8">
      <c r="C321" s="100"/>
    </row>
    <row r="322" spans="1:8">
      <c r="C322" s="100"/>
    </row>
    <row r="323" spans="1:8">
      <c r="C323" s="100"/>
    </row>
    <row r="324" spans="1:8">
      <c r="C324" s="100"/>
    </row>
    <row r="325" spans="1:8">
      <c r="C325" s="100"/>
    </row>
    <row r="326" spans="1:8">
      <c r="A326" s="383"/>
      <c r="C326" s="100"/>
    </row>
    <row r="327" spans="1:8">
      <c r="A327" s="340"/>
      <c r="B327" s="15"/>
      <c r="C327" s="100"/>
    </row>
    <row r="328" spans="1:8">
      <c r="C328" s="100"/>
    </row>
    <row r="329" spans="1:8">
      <c r="A329" s="340"/>
      <c r="B329" s="15"/>
      <c r="C329" s="100"/>
    </row>
    <row r="330" spans="1:8">
      <c r="A330" s="340"/>
      <c r="B330" s="15"/>
      <c r="C330" s="100"/>
    </row>
    <row r="331" spans="1:8">
      <c r="C331" s="100"/>
    </row>
    <row r="332" spans="1:8">
      <c r="C332" s="100"/>
    </row>
    <row r="333" spans="1:8">
      <c r="C333" s="100"/>
      <c r="G333" s="26"/>
      <c r="H333" s="2"/>
    </row>
    <row r="334" spans="1:8">
      <c r="A334" s="383"/>
      <c r="C334" s="100"/>
    </row>
    <row r="335" spans="1:8">
      <c r="A335" s="383"/>
      <c r="C335" s="100"/>
    </row>
    <row r="336" spans="1:8">
      <c r="C336" s="100"/>
    </row>
    <row r="337" spans="1:3">
      <c r="C337" s="100"/>
    </row>
    <row r="338" spans="1:3">
      <c r="C338" s="100"/>
    </row>
    <row r="339" spans="1:3">
      <c r="C339" s="100"/>
    </row>
    <row r="340" spans="1:3">
      <c r="C340" s="100"/>
    </row>
    <row r="341" spans="1:3">
      <c r="C341" s="100"/>
    </row>
    <row r="342" spans="1:3">
      <c r="C342" s="100"/>
    </row>
    <row r="343" spans="1:3">
      <c r="C343" s="100"/>
    </row>
    <row r="344" spans="1:3">
      <c r="C344" s="100"/>
    </row>
    <row r="345" spans="1:3">
      <c r="A345" s="383"/>
      <c r="C345" s="100"/>
    </row>
    <row r="346" spans="1:3">
      <c r="A346" s="383"/>
      <c r="C346" s="100"/>
    </row>
    <row r="347" spans="1:3">
      <c r="A347" s="340"/>
      <c r="B347" s="15"/>
      <c r="C347" s="100"/>
    </row>
    <row r="348" spans="1:3">
      <c r="A348" s="340"/>
      <c r="B348" s="15"/>
      <c r="C348" s="100"/>
    </row>
    <row r="349" spans="1:3">
      <c r="C349" s="100"/>
    </row>
    <row r="350" spans="1:3">
      <c r="C350" s="100"/>
    </row>
    <row r="351" spans="1:3">
      <c r="C351" s="100"/>
    </row>
    <row r="352" spans="1:3">
      <c r="C352" s="100"/>
    </row>
    <row r="353" spans="1:8">
      <c r="C353" s="96"/>
    </row>
    <row r="354" spans="1:8">
      <c r="C354" s="100"/>
    </row>
    <row r="355" spans="1:8">
      <c r="A355" s="340"/>
      <c r="B355" s="15"/>
      <c r="C355" s="32"/>
    </row>
    <row r="356" spans="1:8">
      <c r="C356" s="100"/>
    </row>
    <row r="357" spans="1:8">
      <c r="A357" s="340"/>
      <c r="B357" s="15"/>
      <c r="C357" s="100"/>
    </row>
    <row r="358" spans="1:8">
      <c r="A358" s="340"/>
      <c r="B358" s="15"/>
      <c r="C358" s="100"/>
    </row>
    <row r="359" spans="1:8">
      <c r="C359" s="100"/>
    </row>
    <row r="360" spans="1:8">
      <c r="A360" s="383"/>
      <c r="C360" s="100"/>
    </row>
    <row r="361" spans="1:8">
      <c r="C361" s="100"/>
    </row>
    <row r="362" spans="1:8">
      <c r="C362" s="100"/>
      <c r="G362" s="26"/>
      <c r="H362" s="2"/>
    </row>
    <row r="363" spans="1:8">
      <c r="C363" s="100"/>
    </row>
    <row r="364" spans="1:8">
      <c r="C364" s="96"/>
    </row>
    <row r="365" spans="1:8">
      <c r="C365" s="100"/>
    </row>
    <row r="366" spans="1:8">
      <c r="C366" s="100"/>
    </row>
    <row r="367" spans="1:8">
      <c r="C367" s="100"/>
    </row>
    <row r="368" spans="1:8">
      <c r="A368" s="340"/>
      <c r="B368" s="15"/>
      <c r="C368" s="100"/>
    </row>
    <row r="369" spans="1:8">
      <c r="C369" s="100"/>
    </row>
    <row r="370" spans="1:8">
      <c r="A370" s="340"/>
      <c r="C370" s="100"/>
    </row>
    <row r="371" spans="1:8">
      <c r="C371" s="100"/>
    </row>
    <row r="372" spans="1:8">
      <c r="C372" s="100"/>
    </row>
    <row r="373" spans="1:8">
      <c r="C373" s="100"/>
    </row>
    <row r="374" spans="1:8">
      <c r="C374" s="100"/>
    </row>
    <row r="375" spans="1:8">
      <c r="A375" s="340"/>
      <c r="B375" s="15"/>
      <c r="C375" s="100"/>
    </row>
    <row r="376" spans="1:8">
      <c r="A376" s="383"/>
      <c r="C376" s="100"/>
    </row>
    <row r="377" spans="1:8">
      <c r="A377" s="340"/>
      <c r="B377" s="15"/>
      <c r="C377" s="100"/>
    </row>
    <row r="378" spans="1:8">
      <c r="C378" s="100"/>
    </row>
    <row r="379" spans="1:8">
      <c r="A379" s="340"/>
      <c r="B379" s="15"/>
      <c r="C379" s="100"/>
    </row>
    <row r="380" spans="1:8">
      <c r="C380" s="100"/>
      <c r="G380" s="26"/>
      <c r="H380" s="2"/>
    </row>
    <row r="381" spans="1:8">
      <c r="C381" s="100"/>
    </row>
    <row r="383" spans="1:8">
      <c r="C383" s="100"/>
    </row>
    <row r="384" spans="1:8">
      <c r="A384" s="383"/>
    </row>
    <row r="385" spans="1:3">
      <c r="C385" s="100"/>
    </row>
    <row r="386" spans="1:3">
      <c r="C386" s="100"/>
    </row>
    <row r="387" spans="1:3">
      <c r="C387" s="100"/>
    </row>
    <row r="388" spans="1:3">
      <c r="C388" s="100"/>
    </row>
    <row r="389" spans="1:3">
      <c r="C389" s="100"/>
    </row>
    <row r="390" spans="1:3">
      <c r="A390" s="340"/>
      <c r="B390" s="15"/>
      <c r="C390" s="100"/>
    </row>
    <row r="391" spans="1:3">
      <c r="C391" s="100"/>
    </row>
    <row r="392" spans="1:3">
      <c r="C392" s="100"/>
    </row>
    <row r="393" spans="1:3">
      <c r="C393" s="100"/>
    </row>
    <row r="394" spans="1:3">
      <c r="C394" s="100"/>
    </row>
    <row r="395" spans="1:3">
      <c r="C395" s="100"/>
    </row>
    <row r="396" spans="1:3">
      <c r="C396" s="100"/>
    </row>
    <row r="397" spans="1:3">
      <c r="C397" s="100"/>
    </row>
    <row r="398" spans="1:3">
      <c r="C398" s="100"/>
    </row>
    <row r="400" spans="1:3">
      <c r="C400" s="100"/>
    </row>
    <row r="401" spans="1:3">
      <c r="C401" s="100"/>
    </row>
    <row r="402" spans="1:3">
      <c r="C402" s="100"/>
    </row>
    <row r="403" spans="1:3">
      <c r="C403" s="100"/>
    </row>
    <row r="404" spans="1:3">
      <c r="C404" s="100"/>
    </row>
    <row r="405" spans="1:3">
      <c r="C405" s="100"/>
    </row>
    <row r="406" spans="1:3">
      <c r="C406" s="100"/>
    </row>
    <row r="407" spans="1:3">
      <c r="C407" s="100"/>
    </row>
    <row r="408" spans="1:3">
      <c r="C408" s="96"/>
    </row>
    <row r="409" spans="1:3">
      <c r="C409" s="96"/>
    </row>
    <row r="410" spans="1:3">
      <c r="C410" s="100"/>
    </row>
    <row r="411" spans="1:3">
      <c r="A411" s="383"/>
      <c r="C411" s="100"/>
    </row>
    <row r="412" spans="1:3">
      <c r="C412" s="100"/>
    </row>
    <row r="413" spans="1:3">
      <c r="C413" s="100"/>
    </row>
    <row r="414" spans="1:3">
      <c r="A414" s="383"/>
      <c r="C414" s="100"/>
    </row>
    <row r="416" spans="1:3">
      <c r="C416" s="96"/>
    </row>
    <row r="417" spans="1:8">
      <c r="C417" s="100"/>
    </row>
    <row r="418" spans="1:8">
      <c r="C418" s="100"/>
      <c r="G418" s="26"/>
      <c r="H418" s="2"/>
    </row>
    <row r="419" spans="1:8">
      <c r="C419" s="100"/>
    </row>
    <row r="420" spans="1:8">
      <c r="A420" s="386"/>
      <c r="C420" s="100"/>
    </row>
    <row r="421" spans="1:8">
      <c r="C421" s="100"/>
    </row>
    <row r="422" spans="1:8">
      <c r="C422" s="100"/>
    </row>
    <row r="423" spans="1:8">
      <c r="A423" s="340"/>
      <c r="B423" s="15"/>
      <c r="C423" s="100"/>
    </row>
    <row r="424" spans="1:8">
      <c r="A424" s="383"/>
      <c r="C424" s="100"/>
    </row>
    <row r="426" spans="1:8">
      <c r="A426" s="340"/>
      <c r="B426" s="15"/>
      <c r="C426" s="100"/>
    </row>
    <row r="428" spans="1:8">
      <c r="A428" s="340"/>
      <c r="B428" s="15"/>
      <c r="C428" s="100"/>
      <c r="G428" s="26"/>
      <c r="H428" s="2"/>
    </row>
    <row r="429" spans="1:8">
      <c r="A429" s="383"/>
      <c r="C429" s="100"/>
    </row>
    <row r="430" spans="1:8">
      <c r="C430" s="100"/>
    </row>
    <row r="431" spans="1:8">
      <c r="A431" s="383"/>
      <c r="C431" s="100"/>
    </row>
    <row r="432" spans="1:8">
      <c r="C432" s="100"/>
    </row>
    <row r="433" spans="1:8">
      <c r="A433" s="340"/>
      <c r="C433" s="233"/>
    </row>
    <row r="434" spans="1:8">
      <c r="C434" s="100"/>
    </row>
    <row r="435" spans="1:8">
      <c r="C435" s="100"/>
      <c r="G435" s="26"/>
      <c r="H435" s="2"/>
    </row>
    <row r="436" spans="1:8">
      <c r="A436" s="340"/>
      <c r="B436" s="15"/>
      <c r="C436" s="100"/>
    </row>
    <row r="437" spans="1:8">
      <c r="C437" s="100"/>
    </row>
    <row r="438" spans="1:8">
      <c r="G438" s="26"/>
      <c r="H438" s="2"/>
    </row>
    <row r="439" spans="1:8">
      <c r="C439" s="100"/>
    </row>
    <row r="442" spans="1:8">
      <c r="C442" s="100"/>
    </row>
    <row r="443" spans="1:8">
      <c r="C443" s="100"/>
    </row>
    <row r="444" spans="1:8">
      <c r="C444" s="100"/>
    </row>
    <row r="447" spans="1:8">
      <c r="C447" s="96"/>
    </row>
    <row r="448" spans="1:8">
      <c r="C448" s="100"/>
    </row>
    <row r="449" spans="1:8">
      <c r="C449" s="100"/>
    </row>
    <row r="450" spans="1:8">
      <c r="C450" s="100"/>
    </row>
    <row r="451" spans="1:8">
      <c r="A451" s="383"/>
      <c r="C451" s="100"/>
    </row>
    <row r="452" spans="1:8">
      <c r="C452" s="100"/>
    </row>
    <row r="453" spans="1:8">
      <c r="A453" s="387"/>
      <c r="B453" s="21"/>
      <c r="C453" s="101"/>
    </row>
    <row r="454" spans="1:8">
      <c r="C454" s="100"/>
    </row>
    <row r="455" spans="1:8">
      <c r="C455" s="100"/>
      <c r="G455" s="26"/>
      <c r="H455" s="2"/>
    </row>
    <row r="456" spans="1:8">
      <c r="C456" s="100"/>
    </row>
    <row r="458" spans="1:8">
      <c r="A458" s="340"/>
      <c r="B458" s="15"/>
      <c r="C458" s="100"/>
    </row>
    <row r="459" spans="1:8">
      <c r="B459" s="22"/>
      <c r="C459" s="96"/>
    </row>
    <row r="461" spans="1:8">
      <c r="C461" s="100"/>
    </row>
    <row r="462" spans="1:8">
      <c r="A462" s="340"/>
      <c r="B462" s="15"/>
      <c r="C462" s="100"/>
    </row>
    <row r="463" spans="1:8">
      <c r="A463" s="340"/>
      <c r="B463" s="15"/>
      <c r="C463" s="100"/>
    </row>
    <row r="464" spans="1:8">
      <c r="C464" s="100"/>
    </row>
    <row r="466" spans="1:8">
      <c r="G466" s="26"/>
      <c r="H466" s="2"/>
    </row>
    <row r="468" spans="1:8">
      <c r="G468" s="26"/>
      <c r="H468" s="2"/>
    </row>
    <row r="469" spans="1:8">
      <c r="A469" s="340"/>
      <c r="B469" s="15"/>
      <c r="C469" s="32"/>
    </row>
    <row r="474" spans="1:8">
      <c r="C474" s="100"/>
    </row>
    <row r="475" spans="1:8">
      <c r="C475" s="100"/>
    </row>
    <row r="476" spans="1:8">
      <c r="C476" s="96"/>
    </row>
    <row r="477" spans="1:8">
      <c r="C477" s="100"/>
    </row>
    <row r="478" spans="1:8">
      <c r="C478" s="100"/>
    </row>
    <row r="479" spans="1:8">
      <c r="C479" s="100"/>
    </row>
    <row r="480" spans="1:8">
      <c r="C480" s="100"/>
    </row>
    <row r="481" spans="3:3">
      <c r="C481" s="100"/>
    </row>
    <row r="482" spans="3:3">
      <c r="C482" s="100"/>
    </row>
    <row r="483" spans="3:3">
      <c r="C483" s="100"/>
    </row>
    <row r="484" spans="3:3">
      <c r="C484" s="100"/>
    </row>
    <row r="485" spans="3:3">
      <c r="C485" s="100"/>
    </row>
    <row r="486" spans="3:3">
      <c r="C486" s="100"/>
    </row>
    <row r="487" spans="3:3">
      <c r="C487" s="100"/>
    </row>
    <row r="488" spans="3:3">
      <c r="C488" s="100"/>
    </row>
    <row r="489" spans="3:3">
      <c r="C489" s="100"/>
    </row>
    <row r="490" spans="3:3">
      <c r="C490" s="100"/>
    </row>
    <row r="491" spans="3:3">
      <c r="C491" s="96"/>
    </row>
    <row r="492" spans="3:3">
      <c r="C492" s="100"/>
    </row>
    <row r="497" spans="1:3">
      <c r="A497" s="383"/>
      <c r="C497" s="100"/>
    </row>
    <row r="498" spans="1:3">
      <c r="C498" s="100"/>
    </row>
    <row r="499" spans="1:3">
      <c r="A499" s="340"/>
      <c r="C499" s="96"/>
    </row>
    <row r="500" spans="1:3">
      <c r="C500" s="100"/>
    </row>
    <row r="501" spans="1:3">
      <c r="A501" s="383"/>
      <c r="C501" s="100"/>
    </row>
    <row r="502" spans="1:3">
      <c r="C502" s="100"/>
    </row>
    <row r="503" spans="1:3">
      <c r="C503" s="100"/>
    </row>
    <row r="504" spans="1:3">
      <c r="A504" s="340"/>
      <c r="B504" s="15"/>
      <c r="C504" s="100"/>
    </row>
    <row r="505" spans="1:3">
      <c r="C505" s="100"/>
    </row>
    <row r="506" spans="1:3">
      <c r="A506" s="340"/>
      <c r="B506" s="15"/>
      <c r="C506" s="100"/>
    </row>
    <row r="509" spans="1:3">
      <c r="A509" s="383"/>
      <c r="C509" s="100"/>
    </row>
    <row r="510" spans="1:3">
      <c r="C510" s="100"/>
    </row>
    <row r="511" spans="1:3">
      <c r="C511" s="100"/>
    </row>
    <row r="512" spans="1:3">
      <c r="C512" s="100"/>
    </row>
    <row r="513" spans="1:8">
      <c r="C513" s="100"/>
    </row>
    <row r="514" spans="1:8">
      <c r="A514" s="383"/>
      <c r="C514" s="100"/>
    </row>
    <row r="515" spans="1:8">
      <c r="C515" s="100"/>
    </row>
    <row r="516" spans="1:8">
      <c r="A516" s="340"/>
      <c r="B516" s="15"/>
      <c r="C516" s="100"/>
      <c r="G516" s="26"/>
      <c r="H516" s="2"/>
    </row>
    <row r="517" spans="1:8">
      <c r="C517" s="100"/>
    </row>
    <row r="519" spans="1:8">
      <c r="C519" s="100"/>
    </row>
    <row r="521" spans="1:8">
      <c r="C521" s="100"/>
    </row>
    <row r="522" spans="1:8">
      <c r="C522" s="100"/>
    </row>
    <row r="523" spans="1:8">
      <c r="C523" s="100"/>
    </row>
    <row r="524" spans="1:8">
      <c r="C524" s="100"/>
      <c r="G524" s="26"/>
      <c r="H524" s="2"/>
    </row>
    <row r="525" spans="1:8">
      <c r="C525" s="100"/>
      <c r="G525" s="26"/>
      <c r="H525" s="2"/>
    </row>
    <row r="526" spans="1:8">
      <c r="C526" s="100"/>
    </row>
    <row r="527" spans="1:8">
      <c r="C527" s="100"/>
    </row>
    <row r="529" spans="1:8">
      <c r="G529" s="26"/>
      <c r="H529" s="2"/>
    </row>
    <row r="530" spans="1:8">
      <c r="A530" s="383"/>
      <c r="C530" s="100"/>
    </row>
    <row r="531" spans="1:8">
      <c r="C531" s="100"/>
      <c r="G531" s="26"/>
      <c r="H531" s="2"/>
    </row>
    <row r="533" spans="1:8">
      <c r="C533" s="96"/>
    </row>
    <row r="534" spans="1:8">
      <c r="C534" s="96"/>
    </row>
    <row r="535" spans="1:8">
      <c r="C535" s="96"/>
    </row>
    <row r="536" spans="1:8">
      <c r="C536" s="96"/>
    </row>
    <row r="537" spans="1:8">
      <c r="C537" s="96"/>
    </row>
    <row r="538" spans="1:8">
      <c r="C538" s="96"/>
    </row>
    <row r="539" spans="1:8">
      <c r="C539" s="96"/>
    </row>
    <row r="540" spans="1:8">
      <c r="C540" s="100"/>
    </row>
    <row r="541" spans="1:8">
      <c r="C541" s="100"/>
    </row>
    <row r="542" spans="1:8">
      <c r="A542" s="340"/>
      <c r="B542" s="15"/>
      <c r="C542" s="32"/>
    </row>
    <row r="543" spans="1:8">
      <c r="C543" s="96"/>
    </row>
    <row r="544" spans="1:8">
      <c r="C544" s="100"/>
    </row>
    <row r="545" spans="1:8">
      <c r="C545" s="100"/>
    </row>
    <row r="546" spans="1:8">
      <c r="C546" s="100"/>
    </row>
    <row r="547" spans="1:8">
      <c r="C547" s="100"/>
    </row>
    <row r="548" spans="1:8">
      <c r="C548" s="96"/>
    </row>
    <row r="549" spans="1:8">
      <c r="C549" s="100"/>
      <c r="G549" s="26"/>
      <c r="H549" s="2"/>
    </row>
    <row r="550" spans="1:8">
      <c r="C550" s="100"/>
    </row>
    <row r="551" spans="1:8">
      <c r="C551" s="96"/>
    </row>
    <row r="552" spans="1:8">
      <c r="C552" s="100"/>
    </row>
    <row r="553" spans="1:8">
      <c r="A553" s="383"/>
      <c r="C553" s="100"/>
      <c r="G553" s="26"/>
      <c r="H553" s="2"/>
    </row>
    <row r="554" spans="1:8">
      <c r="C554" s="100"/>
    </row>
    <row r="555" spans="1:8">
      <c r="C555" s="100"/>
    </row>
    <row r="556" spans="1:8">
      <c r="C556" s="100"/>
    </row>
    <row r="557" spans="1:8">
      <c r="C557" s="100"/>
    </row>
    <row r="558" spans="1:8">
      <c r="A558" s="383"/>
      <c r="C558" s="100"/>
    </row>
    <row r="559" spans="1:8">
      <c r="C559" s="100"/>
    </row>
    <row r="560" spans="1:8">
      <c r="C560" s="100"/>
    </row>
    <row r="561" spans="1:8">
      <c r="C561" s="100"/>
      <c r="G561" s="26"/>
      <c r="H561" s="2"/>
    </row>
    <row r="562" spans="1:8">
      <c r="A562" s="383"/>
      <c r="C562" s="100"/>
    </row>
    <row r="563" spans="1:8">
      <c r="C563" s="100"/>
    </row>
    <row r="564" spans="1:8">
      <c r="C564" s="100"/>
      <c r="G564" s="26"/>
      <c r="H564" s="2"/>
    </row>
    <row r="565" spans="1:8">
      <c r="A565" s="340"/>
      <c r="B565" s="15"/>
      <c r="C565" s="100"/>
    </row>
    <row r="566" spans="1:8">
      <c r="C566" s="100"/>
    </row>
    <row r="567" spans="1:8">
      <c r="A567" s="387"/>
      <c r="B567" s="21"/>
      <c r="C567" s="101"/>
    </row>
    <row r="568" spans="1:8">
      <c r="C568" s="96"/>
    </row>
    <row r="569" spans="1:8">
      <c r="A569" s="340"/>
      <c r="B569" s="15"/>
      <c r="C569" s="100"/>
    </row>
    <row r="570" spans="1:8">
      <c r="C570" s="100"/>
    </row>
    <row r="571" spans="1:8">
      <c r="C571" s="100"/>
    </row>
    <row r="572" spans="1:8">
      <c r="C572" s="96"/>
    </row>
    <row r="573" spans="1:8">
      <c r="C573" s="100"/>
    </row>
    <row r="574" spans="1:8">
      <c r="A574" s="340"/>
      <c r="B574" s="15"/>
      <c r="C574" s="100"/>
    </row>
    <row r="575" spans="1:8">
      <c r="C575" s="100"/>
    </row>
    <row r="576" spans="1:8">
      <c r="C576" s="100"/>
    </row>
    <row r="577" spans="1:8">
      <c r="A577" s="340"/>
      <c r="B577" s="15"/>
      <c r="C577" s="100"/>
    </row>
    <row r="578" spans="1:8">
      <c r="C578" s="100"/>
    </row>
    <row r="579" spans="1:8">
      <c r="C579" s="100"/>
    </row>
    <row r="580" spans="1:8">
      <c r="C580" s="96"/>
    </row>
    <row r="581" spans="1:8">
      <c r="C581" s="100"/>
    </row>
    <row r="582" spans="1:8">
      <c r="C582" s="100"/>
    </row>
    <row r="583" spans="1:8">
      <c r="A583" s="383"/>
      <c r="C583" s="100"/>
    </row>
    <row r="584" spans="1:8">
      <c r="C584" s="96"/>
    </row>
    <row r="585" spans="1:8">
      <c r="A585" s="340"/>
      <c r="C585" s="100"/>
    </row>
    <row r="586" spans="1:8">
      <c r="C586" s="96"/>
      <c r="G586" s="26"/>
      <c r="H586" s="2"/>
    </row>
    <row r="587" spans="1:8">
      <c r="A587" s="340"/>
      <c r="B587" s="15"/>
      <c r="C587" s="100"/>
    </row>
    <row r="588" spans="1:8">
      <c r="C588" s="96"/>
    </row>
    <row r="589" spans="1:8">
      <c r="C589" s="100"/>
    </row>
    <row r="590" spans="1:8">
      <c r="C590" s="100"/>
    </row>
    <row r="591" spans="1:8">
      <c r="C591" s="100"/>
      <c r="G591" s="26"/>
      <c r="H591" s="2"/>
    </row>
    <row r="592" spans="1:8">
      <c r="C592" s="96"/>
    </row>
    <row r="593" spans="1:8">
      <c r="C593" s="100"/>
    </row>
    <row r="594" spans="1:8">
      <c r="A594" s="340"/>
      <c r="B594" s="15"/>
      <c r="C594" s="100"/>
    </row>
    <row r="595" spans="1:8">
      <c r="C595" s="96"/>
    </row>
    <row r="596" spans="1:8">
      <c r="C596" s="96"/>
    </row>
    <row r="597" spans="1:8">
      <c r="C597" s="100"/>
    </row>
    <row r="598" spans="1:8">
      <c r="C598" s="100"/>
      <c r="G598" s="26"/>
      <c r="H598" s="2"/>
    </row>
    <row r="599" spans="1:8">
      <c r="A599" s="340"/>
      <c r="B599" s="15"/>
      <c r="C599" s="100"/>
    </row>
    <row r="600" spans="1:8">
      <c r="A600" s="340"/>
      <c r="B600" s="15"/>
      <c r="C600" s="100"/>
    </row>
    <row r="601" spans="1:8">
      <c r="C601" s="100"/>
    </row>
    <row r="602" spans="1:8">
      <c r="C602" s="100"/>
      <c r="G602" s="26"/>
      <c r="H602" s="2"/>
    </row>
    <row r="603" spans="1:8">
      <c r="A603" s="383"/>
      <c r="C603" s="100"/>
    </row>
    <row r="604" spans="1:8">
      <c r="C604" s="96"/>
    </row>
    <row r="605" spans="1:8">
      <c r="C605" s="96"/>
    </row>
    <row r="606" spans="1:8">
      <c r="C606" s="100"/>
      <c r="G606" s="26"/>
      <c r="H606" s="2"/>
    </row>
    <row r="607" spans="1:8">
      <c r="C607" s="100"/>
    </row>
    <row r="608" spans="1:8">
      <c r="C608" s="100"/>
    </row>
    <row r="609" spans="1:8">
      <c r="C609" s="100"/>
    </row>
    <row r="610" spans="1:8">
      <c r="C610" s="100"/>
    </row>
    <row r="611" spans="1:8">
      <c r="C611" s="96"/>
    </row>
    <row r="612" spans="1:8">
      <c r="A612" s="322"/>
      <c r="C612" s="96"/>
    </row>
    <row r="613" spans="1:8">
      <c r="A613" s="322"/>
      <c r="C613" s="100"/>
    </row>
    <row r="614" spans="1:8">
      <c r="C614" s="100"/>
    </row>
    <row r="615" spans="1:8">
      <c r="G615" s="26"/>
      <c r="H615" s="2"/>
    </row>
    <row r="616" spans="1:8">
      <c r="C616" s="100"/>
    </row>
    <row r="617" spans="1:8">
      <c r="C617" s="100"/>
    </row>
    <row r="618" spans="1:8">
      <c r="C618" s="96"/>
    </row>
    <row r="619" spans="1:8">
      <c r="C619" s="100"/>
    </row>
  </sheetData>
  <autoFilter ref="A1:G264"/>
  <sortState ref="A2:G264">
    <sortCondition ref="D2:D264"/>
  </sortState>
  <phoneticPr fontId="0" type="noConversion"/>
  <hyperlinks>
    <hyperlink ref="C6" r:id="rId1"/>
    <hyperlink ref="C12" r:id="rId2"/>
    <hyperlink ref="C13" r:id="rId3"/>
    <hyperlink ref="C14" r:id="rId4"/>
    <hyperlink ref="C15" r:id="rId5"/>
    <hyperlink ref="C20" r:id="rId6"/>
    <hyperlink ref="C23" r:id="rId7"/>
    <hyperlink ref="C26" r:id="rId8"/>
    <hyperlink ref="C28" r:id="rId9"/>
    <hyperlink ref="C32" r:id="rId10"/>
    <hyperlink ref="C48" r:id="rId11"/>
    <hyperlink ref="C49" r:id="rId12"/>
    <hyperlink ref="C50" r:id="rId13"/>
    <hyperlink ref="C57" r:id="rId14"/>
    <hyperlink ref="C67" r:id="rId15"/>
    <hyperlink ref="C82" r:id="rId16"/>
    <hyperlink ref="C86" r:id="rId17"/>
    <hyperlink ref="C87" r:id="rId18"/>
    <hyperlink ref="C91" r:id="rId19"/>
    <hyperlink ref="C99" r:id="rId20"/>
    <hyperlink ref="C103" r:id="rId21"/>
    <hyperlink ref="C132" r:id="rId22"/>
    <hyperlink ref="C138" r:id="rId23"/>
    <hyperlink ref="C148" r:id="rId24"/>
    <hyperlink ref="C157" r:id="rId25"/>
    <hyperlink ref="C145" r:id="rId26"/>
    <hyperlink ref="C162" r:id="rId27"/>
    <hyperlink ref="C238" r:id="rId28"/>
    <hyperlink ref="C239" r:id="rId29"/>
    <hyperlink ref="C165" r:id="rId30"/>
    <hyperlink ref="C188" r:id="rId31"/>
    <hyperlink ref="C189" r:id="rId32"/>
    <hyperlink ref="C192" r:id="rId33"/>
    <hyperlink ref="C207" r:id="rId34"/>
    <hyperlink ref="C214" r:id="rId35"/>
    <hyperlink ref="C11" r:id="rId36"/>
    <hyperlink ref="C16" r:id="rId37"/>
    <hyperlink ref="C219" r:id="rId38"/>
    <hyperlink ref="C60" r:id="rId39"/>
    <hyperlink ref="C224" r:id="rId40"/>
    <hyperlink ref="C226" r:id="rId41"/>
    <hyperlink ref="C63" r:id="rId42"/>
    <hyperlink ref="C222" r:id="rId43"/>
    <hyperlink ref="C225" r:id="rId44"/>
    <hyperlink ref="C117" r:id="rId45"/>
    <hyperlink ref="C166" r:id="rId46"/>
    <hyperlink ref="C212" r:id="rId47"/>
    <hyperlink ref="C206" r:id="rId48"/>
    <hyperlink ref="C257" r:id="rId49"/>
    <hyperlink ref="C29" r:id="rId50"/>
    <hyperlink ref="C31" r:id="rId51"/>
    <hyperlink ref="C2" r:id="rId52"/>
    <hyperlink ref="C4" r:id="rId53"/>
    <hyperlink ref="C8" r:id="rId54"/>
    <hyperlink ref="C10" r:id="rId55"/>
    <hyperlink ref="C35" r:id="rId56"/>
    <hyperlink ref="C36" r:id="rId57"/>
    <hyperlink ref="C37" r:id="rId58"/>
    <hyperlink ref="C42" r:id="rId59"/>
    <hyperlink ref="C47" r:id="rId60"/>
    <hyperlink ref="C41" r:id="rId61"/>
    <hyperlink ref="C62" r:id="rId62"/>
    <hyperlink ref="C65" r:id="rId63"/>
    <hyperlink ref="C66" r:id="rId64"/>
    <hyperlink ref="C68" r:id="rId65"/>
    <hyperlink ref="C70" r:id="rId66"/>
    <hyperlink ref="C71" r:id="rId67"/>
    <hyperlink ref="C72" r:id="rId68"/>
    <hyperlink ref="C133" r:id="rId69"/>
    <hyperlink ref="C73" r:id="rId70"/>
    <hyperlink ref="C75" r:id="rId71"/>
    <hyperlink ref="C76" r:id="rId72"/>
    <hyperlink ref="C77" r:id="rId73"/>
    <hyperlink ref="C78" r:id="rId74"/>
    <hyperlink ref="C83" r:id="rId75"/>
    <hyperlink ref="C98" r:id="rId76"/>
    <hyperlink ref="C100" r:id="rId77"/>
    <hyperlink ref="C102" r:id="rId78"/>
    <hyperlink ref="C94" r:id="rId79"/>
    <hyperlink ref="C95" r:id="rId80"/>
    <hyperlink ref="C97" r:id="rId81"/>
    <hyperlink ref="C106" r:id="rId82"/>
    <hyperlink ref="C107" r:id="rId83"/>
    <hyperlink ref="C108" r:id="rId84"/>
    <hyperlink ref="C110" r:id="rId85"/>
    <hyperlink ref="C113" r:id="rId86"/>
    <hyperlink ref="C119" r:id="rId87"/>
    <hyperlink ref="C124" r:id="rId88"/>
    <hyperlink ref="C126" r:id="rId89"/>
    <hyperlink ref="C127" r:id="rId90"/>
    <hyperlink ref="C128" r:id="rId91"/>
    <hyperlink ref="C105" r:id="rId92"/>
    <hyperlink ref="C136" r:id="rId93"/>
    <hyperlink ref="C137" r:id="rId94"/>
    <hyperlink ref="C140" r:id="rId95"/>
    <hyperlink ref="C142" r:id="rId96"/>
    <hyperlink ref="C143" r:id="rId97"/>
    <hyperlink ref="C144" r:id="rId98"/>
    <hyperlink ref="C146" r:id="rId99"/>
    <hyperlink ref="C147" r:id="rId100"/>
    <hyperlink ref="C151" r:id="rId101"/>
    <hyperlink ref="C158" r:id="rId102"/>
    <hyperlink ref="C159" r:id="rId103"/>
    <hyperlink ref="C160" r:id="rId104"/>
    <hyperlink ref="C161" r:id="rId105"/>
    <hyperlink ref="C149" r:id="rId106"/>
    <hyperlink ref="C168" r:id="rId107"/>
    <hyperlink ref="C208" r:id="rId108"/>
    <hyperlink ref="C209" r:id="rId109"/>
    <hyperlink ref="C174" r:id="rId110"/>
    <hyperlink ref="C61" r:id="rId111"/>
    <hyperlink ref="C178" r:id="rId112"/>
    <hyperlink ref="C181" r:id="rId113"/>
    <hyperlink ref="C183" r:id="rId114"/>
    <hyperlink ref="C186" r:id="rId115"/>
    <hyperlink ref="C220" r:id="rId116"/>
    <hyperlink ref="C193" r:id="rId117"/>
    <hyperlink ref="C195" r:id="rId118"/>
    <hyperlink ref="C196" r:id="rId119"/>
    <hyperlink ref="C201" r:id="rId120"/>
    <hyperlink ref="C202" r:id="rId121"/>
    <hyperlink ref="C204" r:id="rId122"/>
    <hyperlink ref="C205" r:id="rId123"/>
    <hyperlink ref="C211" r:id="rId124"/>
    <hyperlink ref="C213" r:id="rId125"/>
    <hyperlink ref="C215" r:id="rId126"/>
    <hyperlink ref="C216" r:id="rId127"/>
    <hyperlink ref="C255" r:id="rId128"/>
    <hyperlink ref="C256" r:id="rId129"/>
    <hyperlink ref="C262" r:id="rId130"/>
    <hyperlink ref="C263" r:id="rId131"/>
    <hyperlink ref="C264" r:id="rId132"/>
    <hyperlink ref="C18" r:id="rId133"/>
    <hyperlink ref="C34" r:id="rId134"/>
    <hyperlink ref="C39" r:id="rId135"/>
    <hyperlink ref="C44" r:id="rId136"/>
    <hyperlink ref="C54" r:id="rId137"/>
    <hyperlink ref="C59" r:id="rId138"/>
    <hyperlink ref="C3" r:id="rId139"/>
    <hyperlink ref="C7" r:id="rId140"/>
    <hyperlink ref="C9" r:id="rId141"/>
    <hyperlink ref="C227" r:id="rId142"/>
    <hyperlink ref="C228" r:id="rId143"/>
    <hyperlink ref="C74" r:id="rId144"/>
    <hyperlink ref="C80" r:id="rId145"/>
    <hyperlink ref="C84" r:id="rId146"/>
    <hyperlink ref="C88" r:id="rId147"/>
    <hyperlink ref="C89" r:id="rId148"/>
    <hyperlink ref="C92" r:id="rId149"/>
    <hyperlink ref="C93" r:id="rId150"/>
    <hyperlink ref="C101" r:id="rId151"/>
    <hyperlink ref="C104" r:id="rId152"/>
    <hyperlink ref="C233" r:id="rId153"/>
    <hyperlink ref="C234" r:id="rId154"/>
    <hyperlink ref="C109" r:id="rId155"/>
    <hyperlink ref="C111" r:id="rId156"/>
    <hyperlink ref="C112" r:id="rId157"/>
    <hyperlink ref="C114" r:id="rId158"/>
    <hyperlink ref="C116" r:id="rId159"/>
    <hyperlink ref="C120" r:id="rId160"/>
    <hyperlink ref="C121" r:id="rId161"/>
    <hyperlink ref="C131" r:id="rId162"/>
    <hyperlink ref="C134" r:id="rId163"/>
    <hyperlink ref="C236" r:id="rId164"/>
    <hyperlink ref="C152" r:id="rId165"/>
    <hyperlink ref="C154" r:id="rId166"/>
    <hyperlink ref="C231" r:id="rId167"/>
    <hyperlink ref="C169" r:id="rId168"/>
    <hyperlink ref="C141" r:id="rId169"/>
    <hyperlink ref="C237" r:id="rId170"/>
    <hyperlink ref="C229" r:id="rId171"/>
    <hyperlink ref="C230" r:id="rId172"/>
    <hyperlink ref="C170" r:id="rId173"/>
    <hyperlink ref="C171" r:id="rId174"/>
    <hyperlink ref="C172" r:id="rId175"/>
    <hyperlink ref="C176" r:id="rId176"/>
    <hyperlink ref="C180" r:id="rId177"/>
    <hyperlink ref="C194" r:id="rId178"/>
    <hyperlink ref="C184" r:id="rId179"/>
    <hyperlink ref="C185" r:id="rId180"/>
    <hyperlink ref="C240" r:id="rId181"/>
    <hyperlink ref="C241" r:id="rId182"/>
    <hyperlink ref="C242" r:id="rId183"/>
    <hyperlink ref="C243" r:id="rId184"/>
    <hyperlink ref="C199" r:id="rId185"/>
    <hyperlink ref="C244" r:id="rId186"/>
    <hyperlink ref="C248" r:id="rId187"/>
    <hyperlink ref="C251" r:id="rId188"/>
    <hyperlink ref="C258" r:id="rId189"/>
    <hyperlink ref="C249" r:id="rId190"/>
    <hyperlink ref="C250" r:id="rId191"/>
    <hyperlink ref="C252" r:id="rId192"/>
    <hyperlink ref="C253" r:id="rId193"/>
    <hyperlink ref="C173" r:id="rId194"/>
    <hyperlink ref="C175" r:id="rId195"/>
    <hyperlink ref="C33" r:id="rId196"/>
    <hyperlink ref="C81" r:id="rId197"/>
    <hyperlink ref="C40" r:id="rId198"/>
    <hyperlink ref="C43" r:id="rId199"/>
    <hyperlink ref="C45" r:id="rId200"/>
    <hyperlink ref="C46" r:id="rId201"/>
    <hyperlink ref="C115" r:id="rId202"/>
    <hyperlink ref="C182" r:id="rId203"/>
    <hyperlink ref="C25" r:id="rId204"/>
    <hyperlink ref="C156" r:id="rId205"/>
    <hyperlink ref="C190" r:id="rId206"/>
    <hyperlink ref="C198" r:id="rId207"/>
    <hyperlink ref="C79" r:id="rId208"/>
    <hyperlink ref="C118" r:id="rId209"/>
    <hyperlink ref="C51" r:id="rId210"/>
    <hyperlink ref="C123" r:id="rId211"/>
    <hyperlink ref="C130" r:id="rId212"/>
    <hyperlink ref="C53" r:id="rId213"/>
    <hyperlink ref="C191" r:id="rId214"/>
    <hyperlink ref="C217" r:id="rId215"/>
    <hyperlink ref="C261" r:id="rId216"/>
    <hyperlink ref="C259" r:id="rId217"/>
    <hyperlink ref="C24" r:id="rId218"/>
    <hyperlink ref="C122" r:id="rId219"/>
    <hyperlink ref="C5" r:id="rId220"/>
    <hyperlink ref="C19" r:id="rId221"/>
    <hyperlink ref="C69" r:id="rId222"/>
    <hyperlink ref="C135" r:id="rId223"/>
    <hyperlink ref="C150" r:id="rId224"/>
    <hyperlink ref="C167" r:id="rId225"/>
    <hyperlink ref="C179" r:id="rId226"/>
    <hyperlink ref="C27" r:id="rId227"/>
    <hyperlink ref="C245" r:id="rId228"/>
    <hyperlink ref="C235" r:id="rId229"/>
    <hyperlink ref="C210" r:id="rId230"/>
    <hyperlink ref="C30" r:id="rId231"/>
    <hyperlink ref="C58" r:id="rId232"/>
    <hyperlink ref="C129" r:id="rId233"/>
    <hyperlink ref="C139" r:id="rId234"/>
    <hyperlink ref="C164" r:id="rId235"/>
    <hyperlink ref="C197" r:id="rId236"/>
    <hyperlink ref="C203" r:id="rId237"/>
    <hyperlink ref="C247" r:id="rId238"/>
    <hyperlink ref="C254" r:id="rId239"/>
    <hyperlink ref="C55" r:id="rId240"/>
    <hyperlink ref="C187" r:id="rId241"/>
    <hyperlink ref="C260" r:id="rId242"/>
    <hyperlink ref="C200" r:id="rId243"/>
  </hyperlinks>
  <pageMargins left="0.7" right="0.7" top="0.75" bottom="0.75" header="0.3" footer="0.3"/>
  <legacyDrawing r:id="rId244"/>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C00000"/>
  </sheetPr>
  <dimension ref="A1:I127"/>
  <sheetViews>
    <sheetView workbookViewId="0">
      <pane ySplit="1" topLeftCell="A2" activePane="bottomLeft" state="frozen"/>
      <selection pane="bottomLeft" activeCell="A2" sqref="A2"/>
    </sheetView>
  </sheetViews>
  <sheetFormatPr baseColWidth="10" defaultColWidth="8.83203125" defaultRowHeight="12"/>
  <cols>
    <col min="1" max="1" width="4.83203125" style="5" customWidth="1"/>
    <col min="2" max="2" width="4.1640625" style="5" bestFit="1" customWidth="1"/>
    <col min="3" max="3" width="3.83203125" style="97" bestFit="1" customWidth="1"/>
    <col min="4" max="4" width="21.83203125" style="36" customWidth="1"/>
    <col min="5" max="5" width="3.83203125" style="91" bestFit="1" customWidth="1"/>
    <col min="6" max="6" width="3.83203125" style="5" bestFit="1" customWidth="1"/>
    <col min="7" max="7" width="14.83203125" style="8" bestFit="1" customWidth="1"/>
    <col min="8" max="8" width="14.6640625" style="98" bestFit="1" customWidth="1"/>
    <col min="9" max="9" width="36" style="58" bestFit="1" customWidth="1"/>
  </cols>
  <sheetData>
    <row r="1" spans="1:9" s="178" customFormat="1" ht="65.25" customHeight="1" thickBot="1">
      <c r="A1" s="169" t="s">
        <v>4898</v>
      </c>
      <c r="B1" s="170" t="s">
        <v>4899</v>
      </c>
      <c r="C1" s="171" t="s">
        <v>1930</v>
      </c>
      <c r="D1" s="177" t="s">
        <v>2885</v>
      </c>
      <c r="E1" s="171" t="s">
        <v>3168</v>
      </c>
      <c r="F1" s="170" t="s">
        <v>2809</v>
      </c>
      <c r="G1" s="173" t="s">
        <v>2883</v>
      </c>
      <c r="H1" s="174" t="s">
        <v>2884</v>
      </c>
      <c r="I1" s="177" t="s">
        <v>2878</v>
      </c>
    </row>
    <row r="2" spans="1:9">
      <c r="A2" s="2" t="s">
        <v>363</v>
      </c>
      <c r="B2" s="5">
        <v>275</v>
      </c>
      <c r="C2" s="95" t="s">
        <v>2664</v>
      </c>
      <c r="D2" s="36" t="s">
        <v>2561</v>
      </c>
      <c r="E2" s="91">
        <v>10</v>
      </c>
      <c r="F2" s="5" t="s">
        <v>1770</v>
      </c>
      <c r="G2" s="8" t="s">
        <v>2568</v>
      </c>
    </row>
    <row r="3" spans="1:9">
      <c r="A3" s="2" t="s">
        <v>1297</v>
      </c>
      <c r="B3" s="5">
        <v>59</v>
      </c>
      <c r="C3" s="96" t="s">
        <v>2664</v>
      </c>
      <c r="D3" s="36" t="s">
        <v>1538</v>
      </c>
      <c r="E3" s="91">
        <v>4</v>
      </c>
      <c r="F3" s="2" t="s">
        <v>1918</v>
      </c>
      <c r="G3" s="6" t="s">
        <v>2569</v>
      </c>
      <c r="H3" s="90" t="s">
        <v>848</v>
      </c>
    </row>
    <row r="4" spans="1:9">
      <c r="A4" s="2" t="s">
        <v>1917</v>
      </c>
      <c r="B4" s="5">
        <v>57</v>
      </c>
      <c r="C4" s="96" t="s">
        <v>2664</v>
      </c>
      <c r="D4" s="36" t="s">
        <v>1846</v>
      </c>
      <c r="F4" s="5" t="s">
        <v>1747</v>
      </c>
      <c r="G4" s="8" t="s">
        <v>2825</v>
      </c>
    </row>
    <row r="5" spans="1:9">
      <c r="A5" s="2" t="s">
        <v>1297</v>
      </c>
      <c r="B5" s="5">
        <v>218</v>
      </c>
      <c r="C5" s="96" t="s">
        <v>1758</v>
      </c>
      <c r="D5" s="36" t="s">
        <v>1395</v>
      </c>
      <c r="E5" s="91">
        <v>9</v>
      </c>
      <c r="F5" s="5" t="s">
        <v>1770</v>
      </c>
      <c r="G5" s="8" t="s">
        <v>4718</v>
      </c>
      <c r="H5" s="98" t="s">
        <v>845</v>
      </c>
    </row>
    <row r="6" spans="1:9">
      <c r="A6" s="2" t="s">
        <v>1297</v>
      </c>
      <c r="B6" s="5">
        <v>218</v>
      </c>
      <c r="C6" s="96" t="s">
        <v>1758</v>
      </c>
      <c r="D6" s="36" t="s">
        <v>1394</v>
      </c>
      <c r="E6" s="91">
        <v>6</v>
      </c>
      <c r="F6" s="5" t="s">
        <v>2818</v>
      </c>
      <c r="G6" s="8" t="s">
        <v>2054</v>
      </c>
      <c r="H6" s="98" t="s">
        <v>845</v>
      </c>
    </row>
    <row r="7" spans="1:9">
      <c r="A7" s="2" t="s">
        <v>1297</v>
      </c>
      <c r="B7" s="5">
        <v>60</v>
      </c>
      <c r="C7" s="96" t="s">
        <v>2664</v>
      </c>
      <c r="D7" s="36" t="s">
        <v>1539</v>
      </c>
      <c r="E7" s="91">
        <v>2</v>
      </c>
      <c r="F7" s="2" t="s">
        <v>1770</v>
      </c>
      <c r="G7" s="6" t="s">
        <v>4713</v>
      </c>
    </row>
    <row r="8" spans="1:9">
      <c r="A8" s="2" t="s">
        <v>468</v>
      </c>
      <c r="B8" s="5">
        <v>131</v>
      </c>
      <c r="C8" s="95" t="s">
        <v>2664</v>
      </c>
      <c r="D8" s="36" t="s">
        <v>293</v>
      </c>
      <c r="E8" s="91">
        <v>9</v>
      </c>
      <c r="F8" s="5" t="s">
        <v>1747</v>
      </c>
      <c r="G8" s="8" t="s">
        <v>1945</v>
      </c>
      <c r="H8" s="98" t="s">
        <v>845</v>
      </c>
    </row>
    <row r="9" spans="1:9">
      <c r="A9" s="2" t="s">
        <v>468</v>
      </c>
      <c r="B9" s="5">
        <v>132</v>
      </c>
      <c r="C9" s="95" t="s">
        <v>2664</v>
      </c>
      <c r="D9" s="36" t="s">
        <v>294</v>
      </c>
      <c r="E9" s="91">
        <v>13</v>
      </c>
      <c r="F9" s="5" t="s">
        <v>1770</v>
      </c>
      <c r="G9" s="8" t="s">
        <v>4716</v>
      </c>
      <c r="H9" s="98" t="s">
        <v>848</v>
      </c>
    </row>
    <row r="10" spans="1:9">
      <c r="A10" s="2" t="s">
        <v>1297</v>
      </c>
      <c r="B10" s="5">
        <v>60</v>
      </c>
      <c r="C10" s="96" t="s">
        <v>2664</v>
      </c>
      <c r="D10" s="36" t="s">
        <v>5346</v>
      </c>
      <c r="E10" s="91">
        <v>5</v>
      </c>
      <c r="F10" s="2" t="s">
        <v>1770</v>
      </c>
      <c r="G10" s="6" t="s">
        <v>1943</v>
      </c>
    </row>
    <row r="11" spans="1:9">
      <c r="A11" s="5" t="s">
        <v>1095</v>
      </c>
      <c r="B11" s="5">
        <v>58</v>
      </c>
      <c r="C11" s="96" t="s">
        <v>2664</v>
      </c>
      <c r="D11" s="36" t="s">
        <v>4068</v>
      </c>
      <c r="E11" s="91">
        <v>5</v>
      </c>
      <c r="F11" s="5" t="s">
        <v>1747</v>
      </c>
      <c r="G11" s="8" t="s">
        <v>1943</v>
      </c>
    </row>
    <row r="12" spans="1:9">
      <c r="A12" s="2" t="s">
        <v>1297</v>
      </c>
      <c r="B12" s="5">
        <v>173</v>
      </c>
      <c r="C12" s="96" t="s">
        <v>2664</v>
      </c>
      <c r="D12" s="36" t="s">
        <v>1375</v>
      </c>
      <c r="E12" s="91">
        <v>15</v>
      </c>
      <c r="F12" s="5" t="s">
        <v>1770</v>
      </c>
      <c r="G12" s="8" t="s">
        <v>945</v>
      </c>
    </row>
    <row r="13" spans="1:9">
      <c r="A13" s="5" t="s">
        <v>1095</v>
      </c>
      <c r="B13" s="5">
        <v>57</v>
      </c>
      <c r="C13" s="96" t="s">
        <v>2664</v>
      </c>
      <c r="D13" s="36" t="s">
        <v>4067</v>
      </c>
      <c r="E13" s="91">
        <v>0</v>
      </c>
      <c r="F13" s="5" t="s">
        <v>8</v>
      </c>
      <c r="G13" s="8" t="s">
        <v>961</v>
      </c>
    </row>
    <row r="14" spans="1:9">
      <c r="A14" s="2" t="s">
        <v>1169</v>
      </c>
      <c r="B14" s="5">
        <v>141</v>
      </c>
      <c r="C14" s="96" t="s">
        <v>2664</v>
      </c>
      <c r="D14" s="36" t="s">
        <v>178</v>
      </c>
      <c r="E14" s="91">
        <v>5</v>
      </c>
      <c r="F14" s="5" t="s">
        <v>2821</v>
      </c>
      <c r="G14" s="8" t="s">
        <v>1943</v>
      </c>
    </row>
    <row r="15" spans="1:9">
      <c r="A15" s="2" t="s">
        <v>468</v>
      </c>
      <c r="B15" s="5">
        <v>133</v>
      </c>
      <c r="C15" s="95" t="s">
        <v>2664</v>
      </c>
      <c r="D15" s="36" t="s">
        <v>295</v>
      </c>
      <c r="H15" s="57" t="s">
        <v>296</v>
      </c>
    </row>
    <row r="16" spans="1:9">
      <c r="A16" s="2" t="s">
        <v>1860</v>
      </c>
      <c r="B16" s="5">
        <v>106</v>
      </c>
      <c r="C16" s="95" t="s">
        <v>2664</v>
      </c>
      <c r="D16" s="36" t="s">
        <v>4710</v>
      </c>
      <c r="E16" s="91">
        <v>2</v>
      </c>
      <c r="F16" s="18" t="s">
        <v>2821</v>
      </c>
      <c r="G16" s="8" t="s">
        <v>4713</v>
      </c>
      <c r="H16" s="98" t="s">
        <v>845</v>
      </c>
    </row>
    <row r="17" spans="1:8">
      <c r="A17" s="2" t="s">
        <v>1860</v>
      </c>
      <c r="B17" s="5">
        <v>107</v>
      </c>
      <c r="C17" s="95" t="s">
        <v>2664</v>
      </c>
      <c r="D17" s="36" t="s">
        <v>4714</v>
      </c>
      <c r="E17" s="91">
        <v>7</v>
      </c>
      <c r="F17" s="5" t="s">
        <v>2818</v>
      </c>
      <c r="G17" s="8" t="s">
        <v>1947</v>
      </c>
    </row>
    <row r="18" spans="1:8">
      <c r="A18" s="341" t="s">
        <v>2886</v>
      </c>
      <c r="B18" s="5">
        <v>16</v>
      </c>
      <c r="C18" s="96" t="s">
        <v>2664</v>
      </c>
      <c r="D18" s="36" t="s">
        <v>4670</v>
      </c>
      <c r="E18" s="91">
        <v>5</v>
      </c>
      <c r="F18" s="5" t="s">
        <v>1747</v>
      </c>
      <c r="G18" s="8" t="s">
        <v>2569</v>
      </c>
    </row>
    <row r="19" spans="1:8">
      <c r="A19" s="2" t="s">
        <v>1758</v>
      </c>
      <c r="B19" s="5">
        <v>157</v>
      </c>
      <c r="C19" s="96" t="s">
        <v>2664</v>
      </c>
      <c r="D19" s="36" t="s">
        <v>1951</v>
      </c>
      <c r="E19" s="91">
        <v>2</v>
      </c>
      <c r="F19" s="2" t="s">
        <v>1747</v>
      </c>
      <c r="G19" s="6" t="s">
        <v>1937</v>
      </c>
    </row>
    <row r="20" spans="1:8">
      <c r="A20" s="2" t="s">
        <v>1917</v>
      </c>
      <c r="B20" s="5">
        <v>221</v>
      </c>
      <c r="C20" s="95" t="s">
        <v>2664</v>
      </c>
      <c r="D20" s="36" t="s">
        <v>1847</v>
      </c>
      <c r="E20" s="91">
        <v>2</v>
      </c>
      <c r="F20" s="5" t="s">
        <v>1770</v>
      </c>
      <c r="G20" s="8" t="s">
        <v>4713</v>
      </c>
      <c r="H20" s="98" t="s">
        <v>845</v>
      </c>
    </row>
    <row r="21" spans="1:8">
      <c r="A21" s="341" t="s">
        <v>4922</v>
      </c>
      <c r="B21" s="5">
        <v>25</v>
      </c>
      <c r="C21" s="96" t="s">
        <v>2664</v>
      </c>
      <c r="D21" s="36" t="s">
        <v>1942</v>
      </c>
      <c r="E21" s="91">
        <v>5</v>
      </c>
      <c r="F21" s="5" t="s">
        <v>1747</v>
      </c>
      <c r="G21" s="8" t="s">
        <v>1943</v>
      </c>
      <c r="H21" s="98" t="s">
        <v>848</v>
      </c>
    </row>
    <row r="22" spans="1:8">
      <c r="A22" s="341" t="s">
        <v>4922</v>
      </c>
      <c r="B22" s="5">
        <v>25</v>
      </c>
      <c r="C22" s="96" t="s">
        <v>2664</v>
      </c>
      <c r="D22" s="36" t="s">
        <v>1944</v>
      </c>
      <c r="E22" s="91">
        <v>8</v>
      </c>
      <c r="F22" s="5" t="s">
        <v>1747</v>
      </c>
      <c r="G22" s="8" t="s">
        <v>1945</v>
      </c>
      <c r="H22" s="98" t="s">
        <v>848</v>
      </c>
    </row>
    <row r="23" spans="1:8">
      <c r="A23" s="2" t="s">
        <v>1297</v>
      </c>
      <c r="B23" s="5">
        <v>64</v>
      </c>
      <c r="C23" s="96" t="s">
        <v>2664</v>
      </c>
      <c r="D23" s="36" t="s">
        <v>1550</v>
      </c>
      <c r="E23" s="91">
        <v>3</v>
      </c>
      <c r="F23" s="2" t="s">
        <v>2818</v>
      </c>
      <c r="G23" s="6" t="s">
        <v>1937</v>
      </c>
    </row>
    <row r="24" spans="1:8">
      <c r="A24" s="2" t="s">
        <v>468</v>
      </c>
      <c r="B24" s="5">
        <v>134</v>
      </c>
      <c r="C24" s="95" t="s">
        <v>2664</v>
      </c>
      <c r="D24" s="36" t="s">
        <v>298</v>
      </c>
      <c r="E24" s="91">
        <v>9</v>
      </c>
      <c r="F24" s="5" t="s">
        <v>1860</v>
      </c>
      <c r="G24" s="8" t="s">
        <v>1947</v>
      </c>
      <c r="H24" s="98" t="s">
        <v>845</v>
      </c>
    </row>
    <row r="25" spans="1:8">
      <c r="A25" s="2" t="s">
        <v>363</v>
      </c>
      <c r="B25" s="5">
        <v>275</v>
      </c>
      <c r="C25" s="95" t="s">
        <v>2664</v>
      </c>
      <c r="D25" s="36" t="s">
        <v>2562</v>
      </c>
      <c r="E25" s="91">
        <v>2</v>
      </c>
      <c r="F25" s="5" t="s">
        <v>1747</v>
      </c>
      <c r="G25" s="8" t="s">
        <v>4713</v>
      </c>
      <c r="H25" s="98" t="s">
        <v>846</v>
      </c>
    </row>
    <row r="26" spans="1:8">
      <c r="A26" s="341" t="s">
        <v>4902</v>
      </c>
      <c r="B26" s="5">
        <v>29</v>
      </c>
      <c r="C26" s="96" t="s">
        <v>2664</v>
      </c>
      <c r="D26" s="36" t="s">
        <v>2519</v>
      </c>
      <c r="E26" s="91">
        <v>5</v>
      </c>
      <c r="F26" s="5" t="s">
        <v>8</v>
      </c>
      <c r="G26" s="8" t="s">
        <v>959</v>
      </c>
    </row>
    <row r="27" spans="1:8">
      <c r="A27" s="2" t="s">
        <v>1860</v>
      </c>
      <c r="B27" s="5">
        <v>108</v>
      </c>
      <c r="C27" s="95" t="s">
        <v>2664</v>
      </c>
      <c r="D27" s="36" t="s">
        <v>4715</v>
      </c>
      <c r="E27" s="91">
        <v>12</v>
      </c>
      <c r="F27" s="5" t="s">
        <v>1747</v>
      </c>
      <c r="G27" s="8" t="s">
        <v>4716</v>
      </c>
      <c r="H27" s="98" t="s">
        <v>848</v>
      </c>
    </row>
    <row r="28" spans="1:8">
      <c r="A28" s="2" t="s">
        <v>468</v>
      </c>
      <c r="B28" s="5">
        <v>135</v>
      </c>
      <c r="C28" s="95" t="s">
        <v>2664</v>
      </c>
      <c r="D28" s="36" t="s">
        <v>299</v>
      </c>
      <c r="E28" s="91">
        <v>1</v>
      </c>
      <c r="F28" s="5" t="s">
        <v>8</v>
      </c>
      <c r="G28" s="8" t="s">
        <v>961</v>
      </c>
    </row>
    <row r="29" spans="1:8">
      <c r="A29" s="2" t="s">
        <v>468</v>
      </c>
      <c r="B29" s="5">
        <v>135</v>
      </c>
      <c r="C29" s="95" t="s">
        <v>2664</v>
      </c>
      <c r="D29" s="36" t="s">
        <v>300</v>
      </c>
      <c r="E29" s="91">
        <v>3</v>
      </c>
      <c r="F29" s="5" t="s">
        <v>1860</v>
      </c>
      <c r="G29" s="8" t="s">
        <v>961</v>
      </c>
    </row>
    <row r="30" spans="1:8">
      <c r="A30" s="2" t="s">
        <v>468</v>
      </c>
      <c r="B30" s="5">
        <v>136</v>
      </c>
      <c r="C30" s="96" t="s">
        <v>2664</v>
      </c>
      <c r="D30" s="36" t="s">
        <v>301</v>
      </c>
      <c r="E30" s="91">
        <v>8</v>
      </c>
      <c r="F30" s="5" t="s">
        <v>1747</v>
      </c>
      <c r="G30" s="8" t="s">
        <v>2054</v>
      </c>
      <c r="H30" s="98" t="s">
        <v>850</v>
      </c>
    </row>
    <row r="31" spans="1:8">
      <c r="A31" s="2" t="s">
        <v>836</v>
      </c>
      <c r="B31" s="5">
        <v>184</v>
      </c>
      <c r="C31" s="95" t="s">
        <v>2664</v>
      </c>
      <c r="D31" s="36" t="s">
        <v>3890</v>
      </c>
      <c r="E31" s="91">
        <v>5</v>
      </c>
      <c r="F31" s="5" t="s">
        <v>2818</v>
      </c>
      <c r="G31" s="8" t="s">
        <v>1943</v>
      </c>
      <c r="H31" s="98" t="s">
        <v>850</v>
      </c>
    </row>
    <row r="32" spans="1:8">
      <c r="A32" s="2" t="s">
        <v>1297</v>
      </c>
      <c r="B32" s="5">
        <v>60</v>
      </c>
      <c r="C32" s="96" t="s">
        <v>2664</v>
      </c>
      <c r="D32" s="36" t="s">
        <v>1540</v>
      </c>
      <c r="E32" s="91">
        <v>1</v>
      </c>
      <c r="F32" s="2" t="s">
        <v>1747</v>
      </c>
      <c r="G32" s="6" t="s">
        <v>1936</v>
      </c>
      <c r="H32" s="90" t="s">
        <v>846</v>
      </c>
    </row>
    <row r="33" spans="1:9">
      <c r="A33" s="341" t="s">
        <v>4902</v>
      </c>
      <c r="B33" s="5">
        <v>35</v>
      </c>
      <c r="C33" s="96" t="s">
        <v>2664</v>
      </c>
      <c r="D33" s="36" t="s">
        <v>2526</v>
      </c>
      <c r="E33" s="91">
        <v>18</v>
      </c>
      <c r="F33" s="5" t="s">
        <v>1917</v>
      </c>
      <c r="G33" s="8" t="s">
        <v>2527</v>
      </c>
      <c r="H33" s="98" t="s">
        <v>851</v>
      </c>
    </row>
    <row r="34" spans="1:9">
      <c r="A34" s="2" t="s">
        <v>365</v>
      </c>
      <c r="B34" s="5">
        <v>224</v>
      </c>
      <c r="C34" s="95" t="s">
        <v>2664</v>
      </c>
      <c r="D34" s="36" t="s">
        <v>4707</v>
      </c>
      <c r="E34" s="91">
        <v>5</v>
      </c>
      <c r="F34" s="5" t="s">
        <v>2818</v>
      </c>
      <c r="G34" s="8" t="s">
        <v>1943</v>
      </c>
    </row>
    <row r="35" spans="1:9">
      <c r="A35" s="2" t="s">
        <v>1297</v>
      </c>
      <c r="B35" s="5">
        <v>61</v>
      </c>
      <c r="C35" s="96" t="s">
        <v>2664</v>
      </c>
      <c r="D35" s="36" t="s">
        <v>1541</v>
      </c>
      <c r="E35" s="91">
        <v>3</v>
      </c>
      <c r="F35" s="2" t="s">
        <v>1747</v>
      </c>
      <c r="G35" s="6" t="s">
        <v>1937</v>
      </c>
    </row>
    <row r="36" spans="1:9">
      <c r="A36" s="9" t="s">
        <v>2665</v>
      </c>
      <c r="C36" s="96" t="s">
        <v>2664</v>
      </c>
      <c r="D36" s="36" t="s">
        <v>2984</v>
      </c>
      <c r="E36" s="91">
        <v>8</v>
      </c>
      <c r="F36" s="5" t="s">
        <v>1747</v>
      </c>
      <c r="G36" s="8" t="s">
        <v>1945</v>
      </c>
      <c r="H36" s="98" t="s">
        <v>848</v>
      </c>
    </row>
    <row r="37" spans="1:9">
      <c r="A37" s="5" t="s">
        <v>1095</v>
      </c>
      <c r="B37" s="5">
        <v>59</v>
      </c>
      <c r="C37" s="96" t="s">
        <v>2664</v>
      </c>
      <c r="D37" s="36" t="s">
        <v>729</v>
      </c>
      <c r="E37" s="91">
        <v>3</v>
      </c>
      <c r="F37" s="5" t="s">
        <v>1747</v>
      </c>
      <c r="G37" s="8" t="s">
        <v>1937</v>
      </c>
    </row>
    <row r="38" spans="1:9">
      <c r="A38" s="9" t="s">
        <v>2665</v>
      </c>
      <c r="C38" s="96" t="s">
        <v>2664</v>
      </c>
      <c r="D38" s="36" t="s">
        <v>2985</v>
      </c>
      <c r="E38" s="91">
        <v>1</v>
      </c>
      <c r="F38" s="5" t="s">
        <v>1860</v>
      </c>
      <c r="G38" s="8" t="s">
        <v>961</v>
      </c>
    </row>
    <row r="39" spans="1:9">
      <c r="A39" s="9" t="s">
        <v>2665</v>
      </c>
      <c r="C39" s="96" t="s">
        <v>2664</v>
      </c>
      <c r="D39" s="36" t="s">
        <v>2986</v>
      </c>
      <c r="E39" s="91">
        <v>3</v>
      </c>
      <c r="F39" s="5" t="s">
        <v>2821</v>
      </c>
      <c r="G39" s="8" t="s">
        <v>2987</v>
      </c>
    </row>
    <row r="40" spans="1:9">
      <c r="A40" s="341" t="s">
        <v>4902</v>
      </c>
      <c r="B40" s="5">
        <v>30</v>
      </c>
      <c r="C40" s="96" t="s">
        <v>2664</v>
      </c>
      <c r="D40" s="36" t="s">
        <v>2520</v>
      </c>
      <c r="E40" s="91">
        <v>16</v>
      </c>
      <c r="F40" s="5" t="s">
        <v>1770</v>
      </c>
      <c r="G40" s="8" t="s">
        <v>2521</v>
      </c>
      <c r="H40" s="98" t="s">
        <v>850</v>
      </c>
    </row>
    <row r="41" spans="1:9">
      <c r="A41" s="2" t="s">
        <v>1860</v>
      </c>
      <c r="B41" s="5">
        <v>109</v>
      </c>
      <c r="C41" s="95" t="s">
        <v>2664</v>
      </c>
      <c r="D41" s="36" t="s">
        <v>4717</v>
      </c>
      <c r="E41" s="91">
        <v>10</v>
      </c>
      <c r="F41" s="5" t="s">
        <v>2818</v>
      </c>
      <c r="G41" s="8" t="s">
        <v>4718</v>
      </c>
    </row>
    <row r="42" spans="1:9">
      <c r="A42" s="2" t="s">
        <v>1747</v>
      </c>
      <c r="B42" s="5">
        <v>221</v>
      </c>
      <c r="C42" s="95" t="s">
        <v>2664</v>
      </c>
      <c r="D42" s="36" t="s">
        <v>5075</v>
      </c>
      <c r="E42" s="91">
        <v>15</v>
      </c>
      <c r="F42" s="5" t="s">
        <v>2818</v>
      </c>
      <c r="G42" s="8" t="s">
        <v>4718</v>
      </c>
    </row>
    <row r="43" spans="1:9">
      <c r="A43" s="5" t="s">
        <v>1095</v>
      </c>
      <c r="B43" s="5">
        <v>59</v>
      </c>
      <c r="C43" s="96" t="s">
        <v>2664</v>
      </c>
      <c r="D43" s="36" t="s">
        <v>4069</v>
      </c>
      <c r="E43" s="91">
        <v>8</v>
      </c>
      <c r="F43" s="5" t="s">
        <v>1770</v>
      </c>
      <c r="G43" s="8" t="s">
        <v>1945</v>
      </c>
    </row>
    <row r="44" spans="1:9">
      <c r="A44" s="2" t="s">
        <v>1917</v>
      </c>
      <c r="B44" s="5">
        <v>221</v>
      </c>
      <c r="C44" s="95" t="s">
        <v>2664</v>
      </c>
      <c r="D44" s="36" t="s">
        <v>1848</v>
      </c>
      <c r="E44" s="91">
        <v>8</v>
      </c>
      <c r="F44" s="5" t="s">
        <v>1770</v>
      </c>
      <c r="G44" s="8" t="s">
        <v>1947</v>
      </c>
    </row>
    <row r="45" spans="1:9">
      <c r="A45" s="2" t="s">
        <v>468</v>
      </c>
      <c r="B45" s="5">
        <v>137</v>
      </c>
      <c r="C45" s="95" t="s">
        <v>2664</v>
      </c>
      <c r="D45" s="36" t="s">
        <v>302</v>
      </c>
      <c r="E45" s="91">
        <v>5</v>
      </c>
      <c r="F45" s="5" t="s">
        <v>1747</v>
      </c>
      <c r="G45" s="8" t="s">
        <v>2569</v>
      </c>
      <c r="H45" s="98" t="s">
        <v>848</v>
      </c>
      <c r="I45" s="58" t="s">
        <v>303</v>
      </c>
    </row>
    <row r="46" spans="1:9">
      <c r="A46" s="9" t="s">
        <v>2665</v>
      </c>
      <c r="C46" s="96" t="s">
        <v>2664</v>
      </c>
      <c r="D46" s="36" t="s">
        <v>4859</v>
      </c>
      <c r="E46" s="91">
        <v>3</v>
      </c>
      <c r="F46" s="5" t="s">
        <v>2818</v>
      </c>
      <c r="G46" s="8" t="s">
        <v>1937</v>
      </c>
    </row>
    <row r="47" spans="1:9">
      <c r="A47" s="2" t="s">
        <v>1297</v>
      </c>
      <c r="B47" s="5">
        <v>61</v>
      </c>
      <c r="C47" s="96" t="s">
        <v>2664</v>
      </c>
      <c r="D47" s="36" t="s">
        <v>1542</v>
      </c>
      <c r="E47" s="91">
        <v>1</v>
      </c>
      <c r="F47" s="2" t="s">
        <v>1747</v>
      </c>
      <c r="G47" s="6" t="s">
        <v>1936</v>
      </c>
      <c r="H47" s="90" t="s">
        <v>848</v>
      </c>
    </row>
    <row r="48" spans="1:9">
      <c r="A48" s="2" t="s">
        <v>1297</v>
      </c>
      <c r="B48" s="5">
        <v>62</v>
      </c>
      <c r="C48" s="96" t="s">
        <v>2664</v>
      </c>
      <c r="D48" s="36" t="s">
        <v>1543</v>
      </c>
      <c r="E48" s="91">
        <v>1</v>
      </c>
      <c r="F48" s="2" t="s">
        <v>1747</v>
      </c>
      <c r="G48" s="6" t="s">
        <v>1936</v>
      </c>
    </row>
    <row r="49" spans="1:9">
      <c r="A49" s="2" t="s">
        <v>1860</v>
      </c>
      <c r="B49" s="5">
        <v>110</v>
      </c>
      <c r="C49" s="95" t="s">
        <v>2664</v>
      </c>
      <c r="D49" s="36" t="s">
        <v>4719</v>
      </c>
      <c r="E49" s="91">
        <v>8</v>
      </c>
      <c r="F49" s="5" t="s">
        <v>2818</v>
      </c>
      <c r="G49" s="8" t="s">
        <v>1947</v>
      </c>
    </row>
    <row r="50" spans="1:9">
      <c r="A50" s="2" t="s">
        <v>364</v>
      </c>
      <c r="B50" s="5">
        <v>223</v>
      </c>
      <c r="C50" s="95" t="s">
        <v>2664</v>
      </c>
      <c r="D50" s="36" t="s">
        <v>4708</v>
      </c>
      <c r="E50" s="91">
        <v>3</v>
      </c>
      <c r="F50" s="5" t="s">
        <v>2821</v>
      </c>
      <c r="G50" s="8" t="s">
        <v>1937</v>
      </c>
    </row>
    <row r="51" spans="1:9">
      <c r="A51" s="9" t="s">
        <v>2665</v>
      </c>
      <c r="C51" s="95" t="s">
        <v>2664</v>
      </c>
      <c r="D51" s="36" t="s">
        <v>4858</v>
      </c>
      <c r="E51" s="91">
        <v>6</v>
      </c>
      <c r="F51" s="5" t="s">
        <v>2818</v>
      </c>
      <c r="G51" s="8" t="s">
        <v>2054</v>
      </c>
    </row>
    <row r="52" spans="1:9">
      <c r="A52" s="9" t="s">
        <v>2665</v>
      </c>
      <c r="C52" s="96" t="s">
        <v>2664</v>
      </c>
      <c r="D52" s="36" t="s">
        <v>4802</v>
      </c>
      <c r="E52" s="91">
        <v>13</v>
      </c>
      <c r="F52" s="5" t="s">
        <v>1770</v>
      </c>
      <c r="G52" s="8" t="s">
        <v>4803</v>
      </c>
    </row>
    <row r="53" spans="1:9">
      <c r="A53" s="2" t="s">
        <v>1860</v>
      </c>
      <c r="B53" s="5">
        <v>111</v>
      </c>
      <c r="C53" s="95" t="s">
        <v>2664</v>
      </c>
      <c r="D53" s="36" t="s">
        <v>4720</v>
      </c>
      <c r="E53" s="91">
        <v>5</v>
      </c>
      <c r="F53" s="5" t="s">
        <v>1747</v>
      </c>
      <c r="G53" s="8" t="s">
        <v>1943</v>
      </c>
    </row>
    <row r="54" spans="1:9">
      <c r="A54" s="341" t="s">
        <v>4922</v>
      </c>
      <c r="B54" s="5">
        <v>33</v>
      </c>
      <c r="C54" s="96" t="s">
        <v>2664</v>
      </c>
      <c r="D54" s="36" t="s">
        <v>1949</v>
      </c>
      <c r="E54" s="91">
        <v>8</v>
      </c>
      <c r="F54" s="5" t="s">
        <v>1918</v>
      </c>
      <c r="G54" s="8" t="s">
        <v>1945</v>
      </c>
    </row>
    <row r="55" spans="1:9">
      <c r="A55" s="2" t="s">
        <v>1860</v>
      </c>
      <c r="B55" s="5">
        <v>112</v>
      </c>
      <c r="C55" s="95" t="s">
        <v>2664</v>
      </c>
      <c r="D55" s="36" t="s">
        <v>4721</v>
      </c>
      <c r="E55" s="91">
        <v>8</v>
      </c>
      <c r="F55" s="5" t="s">
        <v>1770</v>
      </c>
      <c r="G55" s="8" t="s">
        <v>1945</v>
      </c>
    </row>
    <row r="56" spans="1:9">
      <c r="A56" s="2" t="s">
        <v>1860</v>
      </c>
      <c r="B56" s="5">
        <v>113</v>
      </c>
      <c r="C56" s="95" t="s">
        <v>2664</v>
      </c>
      <c r="D56" s="36" t="s">
        <v>4722</v>
      </c>
      <c r="E56" s="91">
        <v>2</v>
      </c>
      <c r="F56" s="5" t="s">
        <v>8</v>
      </c>
      <c r="G56" s="8" t="s">
        <v>4713</v>
      </c>
    </row>
    <row r="57" spans="1:9">
      <c r="A57" s="2" t="s">
        <v>1860</v>
      </c>
      <c r="B57" s="5">
        <v>115</v>
      </c>
      <c r="C57" s="95" t="s">
        <v>2664</v>
      </c>
      <c r="D57" s="36" t="s">
        <v>943</v>
      </c>
      <c r="E57" s="91">
        <v>14</v>
      </c>
      <c r="F57" s="5" t="s">
        <v>1917</v>
      </c>
      <c r="G57" s="8" t="s">
        <v>945</v>
      </c>
      <c r="H57" s="98" t="s">
        <v>846</v>
      </c>
    </row>
    <row r="58" spans="1:9">
      <c r="A58" s="2" t="s">
        <v>1860</v>
      </c>
      <c r="B58" s="5">
        <v>114</v>
      </c>
      <c r="C58" s="95" t="s">
        <v>2664</v>
      </c>
      <c r="D58" s="36" t="s">
        <v>942</v>
      </c>
      <c r="E58" s="91">
        <v>16</v>
      </c>
      <c r="F58" s="5" t="s">
        <v>1917</v>
      </c>
      <c r="G58" s="8" t="s">
        <v>944</v>
      </c>
      <c r="H58" s="98" t="s">
        <v>846</v>
      </c>
    </row>
    <row r="59" spans="1:9">
      <c r="A59" s="2" t="s">
        <v>1917</v>
      </c>
      <c r="B59" s="5">
        <v>129</v>
      </c>
      <c r="C59" s="95" t="s">
        <v>2664</v>
      </c>
      <c r="D59" s="36" t="s">
        <v>1933</v>
      </c>
      <c r="E59" s="91">
        <v>1</v>
      </c>
      <c r="F59" s="5" t="s">
        <v>2818</v>
      </c>
      <c r="G59" s="8" t="s">
        <v>1936</v>
      </c>
      <c r="I59" s="99"/>
    </row>
    <row r="60" spans="1:9">
      <c r="A60" s="341" t="s">
        <v>4921</v>
      </c>
      <c r="B60" s="5">
        <v>16</v>
      </c>
      <c r="C60" s="95" t="s">
        <v>2664</v>
      </c>
      <c r="D60" s="36" t="s">
        <v>1933</v>
      </c>
      <c r="E60" s="91">
        <v>1</v>
      </c>
      <c r="F60" s="5" t="s">
        <v>2818</v>
      </c>
      <c r="G60" s="8" t="s">
        <v>1936</v>
      </c>
      <c r="I60" s="99"/>
    </row>
    <row r="61" spans="1:9">
      <c r="A61" s="341" t="s">
        <v>4922</v>
      </c>
      <c r="B61" s="5">
        <v>33</v>
      </c>
      <c r="C61" s="97" t="s">
        <v>578</v>
      </c>
      <c r="D61" s="36" t="s">
        <v>2053</v>
      </c>
      <c r="E61" s="91">
        <v>6</v>
      </c>
      <c r="F61" s="5" t="s">
        <v>2818</v>
      </c>
      <c r="G61" s="8" t="s">
        <v>2054</v>
      </c>
    </row>
    <row r="62" spans="1:9">
      <c r="A62" s="2" t="s">
        <v>1169</v>
      </c>
      <c r="B62" s="5">
        <v>140</v>
      </c>
      <c r="C62" s="96" t="s">
        <v>2664</v>
      </c>
      <c r="D62" s="36" t="s">
        <v>176</v>
      </c>
      <c r="E62" s="91">
        <v>7</v>
      </c>
      <c r="F62" s="5" t="s">
        <v>1747</v>
      </c>
      <c r="G62" s="8" t="s">
        <v>1947</v>
      </c>
    </row>
    <row r="63" spans="1:9">
      <c r="A63" s="2" t="s">
        <v>1860</v>
      </c>
      <c r="B63" s="5">
        <v>116</v>
      </c>
      <c r="C63" s="95" t="s">
        <v>2664</v>
      </c>
      <c r="D63" s="36" t="s">
        <v>946</v>
      </c>
      <c r="E63" s="91">
        <v>6</v>
      </c>
      <c r="F63" s="5" t="s">
        <v>1747</v>
      </c>
      <c r="G63" s="8" t="s">
        <v>1943</v>
      </c>
    </row>
    <row r="64" spans="1:9">
      <c r="A64" s="2" t="s">
        <v>468</v>
      </c>
      <c r="B64" s="5">
        <v>138</v>
      </c>
      <c r="C64" s="95" t="s">
        <v>2664</v>
      </c>
      <c r="D64" s="36" t="s">
        <v>304</v>
      </c>
      <c r="E64" s="91">
        <v>11</v>
      </c>
      <c r="F64" s="5" t="s">
        <v>1770</v>
      </c>
      <c r="G64" s="8" t="s">
        <v>2568</v>
      </c>
      <c r="H64" s="98" t="s">
        <v>848</v>
      </c>
    </row>
    <row r="65" spans="1:9">
      <c r="A65" s="2" t="s">
        <v>1297</v>
      </c>
      <c r="B65" s="5">
        <v>62</v>
      </c>
      <c r="C65" s="96" t="s">
        <v>2664</v>
      </c>
      <c r="D65" s="36" t="s">
        <v>1544</v>
      </c>
      <c r="E65" s="91">
        <v>2</v>
      </c>
      <c r="F65" s="2" t="s">
        <v>1747</v>
      </c>
      <c r="G65" s="6" t="s">
        <v>1936</v>
      </c>
    </row>
    <row r="66" spans="1:9">
      <c r="A66" s="2" t="s">
        <v>1860</v>
      </c>
      <c r="B66" s="5">
        <v>118</v>
      </c>
      <c r="C66" s="95" t="s">
        <v>2664</v>
      </c>
      <c r="D66" s="36" t="s">
        <v>947</v>
      </c>
      <c r="E66" s="91">
        <v>3</v>
      </c>
      <c r="F66" s="5" t="s">
        <v>2818</v>
      </c>
      <c r="G66" s="8" t="s">
        <v>1937</v>
      </c>
      <c r="H66" s="98" t="s">
        <v>846</v>
      </c>
    </row>
    <row r="67" spans="1:9">
      <c r="A67" s="5" t="s">
        <v>1095</v>
      </c>
      <c r="B67" s="5">
        <v>60</v>
      </c>
      <c r="C67" s="96" t="s">
        <v>2664</v>
      </c>
      <c r="D67" s="36" t="s">
        <v>4070</v>
      </c>
      <c r="E67" s="91">
        <v>6</v>
      </c>
      <c r="F67" s="5" t="s">
        <v>1747</v>
      </c>
      <c r="G67" s="8" t="s">
        <v>2054</v>
      </c>
    </row>
    <row r="68" spans="1:9">
      <c r="A68" s="2" t="s">
        <v>1297</v>
      </c>
      <c r="B68" s="5">
        <v>139</v>
      </c>
      <c r="C68" s="96" t="s">
        <v>2664</v>
      </c>
      <c r="D68" s="347" t="s">
        <v>1558</v>
      </c>
      <c r="E68" s="91">
        <v>8</v>
      </c>
      <c r="F68" s="2" t="s">
        <v>1560</v>
      </c>
      <c r="G68" s="6" t="s">
        <v>1947</v>
      </c>
    </row>
    <row r="69" spans="1:9">
      <c r="A69" s="2" t="s">
        <v>1297</v>
      </c>
      <c r="B69" s="5">
        <v>139</v>
      </c>
      <c r="C69" s="96" t="s">
        <v>2664</v>
      </c>
      <c r="D69" s="347" t="s">
        <v>1559</v>
      </c>
      <c r="E69" s="91">
        <v>8</v>
      </c>
      <c r="F69" s="2" t="s">
        <v>1560</v>
      </c>
      <c r="G69" s="6" t="s">
        <v>1947</v>
      </c>
    </row>
    <row r="70" spans="1:9">
      <c r="A70" s="9" t="s">
        <v>2665</v>
      </c>
      <c r="C70" s="96" t="s">
        <v>2664</v>
      </c>
      <c r="D70" s="36" t="s">
        <v>4857</v>
      </c>
      <c r="E70" s="91">
        <v>4</v>
      </c>
      <c r="F70" s="5" t="s">
        <v>2818</v>
      </c>
      <c r="G70" s="8" t="s">
        <v>2569</v>
      </c>
      <c r="H70" s="98" t="s">
        <v>845</v>
      </c>
    </row>
    <row r="71" spans="1:9">
      <c r="A71" s="2" t="s">
        <v>1860</v>
      </c>
      <c r="B71" s="5">
        <v>119</v>
      </c>
      <c r="C71" s="95" t="s">
        <v>2664</v>
      </c>
      <c r="D71" s="36" t="s">
        <v>948</v>
      </c>
      <c r="E71" s="91">
        <v>1</v>
      </c>
      <c r="F71" s="5" t="s">
        <v>2821</v>
      </c>
      <c r="G71" s="8" t="s">
        <v>1936</v>
      </c>
      <c r="H71" s="98" t="s">
        <v>849</v>
      </c>
    </row>
    <row r="72" spans="1:9">
      <c r="A72" s="2" t="s">
        <v>836</v>
      </c>
      <c r="B72" s="5">
        <v>219</v>
      </c>
      <c r="C72" s="95" t="s">
        <v>2664</v>
      </c>
      <c r="D72" s="36" t="s">
        <v>3892</v>
      </c>
      <c r="E72" s="91">
        <v>1</v>
      </c>
      <c r="F72" s="5" t="s">
        <v>2821</v>
      </c>
      <c r="G72" s="8" t="s">
        <v>1936</v>
      </c>
      <c r="H72" s="98" t="s">
        <v>853</v>
      </c>
    </row>
    <row r="73" spans="1:9">
      <c r="A73" s="341" t="s">
        <v>4902</v>
      </c>
      <c r="B73" s="5">
        <v>6</v>
      </c>
      <c r="C73" s="95" t="s">
        <v>2664</v>
      </c>
      <c r="D73" s="36" t="s">
        <v>2516</v>
      </c>
      <c r="E73" s="91">
        <v>3</v>
      </c>
      <c r="F73" s="5" t="s">
        <v>2818</v>
      </c>
      <c r="G73" s="8" t="s">
        <v>1936</v>
      </c>
      <c r="H73" s="98" t="s">
        <v>849</v>
      </c>
    </row>
    <row r="74" spans="1:9">
      <c r="A74" s="341" t="s">
        <v>5058</v>
      </c>
      <c r="B74" s="5">
        <v>21</v>
      </c>
      <c r="C74" s="95" t="s">
        <v>2664</v>
      </c>
      <c r="D74" s="36" t="s">
        <v>5078</v>
      </c>
      <c r="E74" s="91">
        <v>1</v>
      </c>
      <c r="F74" s="5" t="s">
        <v>2821</v>
      </c>
      <c r="G74" s="8" t="s">
        <v>1936</v>
      </c>
      <c r="H74" s="98" t="s">
        <v>845</v>
      </c>
    </row>
    <row r="75" spans="1:9">
      <c r="A75" s="2" t="s">
        <v>836</v>
      </c>
      <c r="B75" s="5">
        <v>218</v>
      </c>
      <c r="C75" s="95" t="s">
        <v>2664</v>
      </c>
      <c r="D75" s="36" t="s">
        <v>3891</v>
      </c>
      <c r="E75" s="91">
        <v>4</v>
      </c>
      <c r="F75" s="5" t="s">
        <v>2818</v>
      </c>
      <c r="G75" s="8" t="s">
        <v>1937</v>
      </c>
      <c r="H75" s="98" t="s">
        <v>850</v>
      </c>
    </row>
    <row r="76" spans="1:9">
      <c r="A76" s="2" t="s">
        <v>1860</v>
      </c>
      <c r="B76" s="5">
        <v>120</v>
      </c>
      <c r="C76" s="95" t="s">
        <v>2664</v>
      </c>
      <c r="D76" s="36" t="s">
        <v>949</v>
      </c>
      <c r="E76" s="91">
        <v>6</v>
      </c>
      <c r="F76" s="5" t="s">
        <v>1770</v>
      </c>
      <c r="G76" s="8" t="s">
        <v>2054</v>
      </c>
      <c r="H76" s="98" t="s">
        <v>848</v>
      </c>
    </row>
    <row r="77" spans="1:9">
      <c r="A77" s="2" t="s">
        <v>1860</v>
      </c>
      <c r="B77" s="5">
        <v>121</v>
      </c>
      <c r="C77" s="95" t="s">
        <v>2664</v>
      </c>
      <c r="D77" s="36" t="s">
        <v>2059</v>
      </c>
      <c r="E77" s="91">
        <v>9</v>
      </c>
      <c r="F77" s="5" t="s">
        <v>2818</v>
      </c>
      <c r="G77" s="8" t="s">
        <v>1945</v>
      </c>
    </row>
    <row r="78" spans="1:9">
      <c r="A78" s="341" t="s">
        <v>2875</v>
      </c>
      <c r="B78" s="5">
        <v>26</v>
      </c>
      <c r="C78" s="96" t="s">
        <v>2664</v>
      </c>
      <c r="D78" s="36" t="s">
        <v>1935</v>
      </c>
      <c r="E78" s="91">
        <v>3</v>
      </c>
      <c r="F78" s="5" t="s">
        <v>2821</v>
      </c>
      <c r="G78" s="8" t="s">
        <v>1937</v>
      </c>
      <c r="H78" s="98" t="s">
        <v>845</v>
      </c>
    </row>
    <row r="79" spans="1:9">
      <c r="A79" s="5" t="s">
        <v>1095</v>
      </c>
      <c r="B79" s="5">
        <v>60</v>
      </c>
      <c r="C79" s="96" t="s">
        <v>2664</v>
      </c>
      <c r="D79" s="36" t="s">
        <v>4071</v>
      </c>
      <c r="E79" s="91">
        <v>5</v>
      </c>
      <c r="F79" s="5" t="s">
        <v>2818</v>
      </c>
      <c r="G79" s="8" t="s">
        <v>1943</v>
      </c>
    </row>
    <row r="80" spans="1:9">
      <c r="A80" s="341" t="s">
        <v>5056</v>
      </c>
      <c r="B80" s="5">
        <v>14</v>
      </c>
      <c r="C80" s="96" t="s">
        <v>2664</v>
      </c>
      <c r="D80" s="36" t="s">
        <v>2058</v>
      </c>
      <c r="E80" s="91">
        <v>4</v>
      </c>
      <c r="F80" s="5" t="s">
        <v>1747</v>
      </c>
      <c r="G80" s="8" t="s">
        <v>2569</v>
      </c>
      <c r="I80" s="58" t="s">
        <v>843</v>
      </c>
    </row>
    <row r="81" spans="1:9">
      <c r="A81" s="2" t="s">
        <v>363</v>
      </c>
      <c r="B81" s="5">
        <v>276</v>
      </c>
      <c r="C81" s="95" t="s">
        <v>2664</v>
      </c>
      <c r="D81" s="36" t="s">
        <v>2563</v>
      </c>
      <c r="E81" s="91">
        <v>5</v>
      </c>
      <c r="F81" s="5" t="s">
        <v>2818</v>
      </c>
      <c r="G81" s="8" t="s">
        <v>1943</v>
      </c>
    </row>
    <row r="82" spans="1:9">
      <c r="A82" s="341" t="s">
        <v>4922</v>
      </c>
      <c r="B82" s="5">
        <v>35</v>
      </c>
      <c r="C82" s="95" t="s">
        <v>2664</v>
      </c>
      <c r="D82" s="36" t="s">
        <v>2055</v>
      </c>
      <c r="E82" s="91">
        <v>5</v>
      </c>
      <c r="F82" s="5" t="s">
        <v>2818</v>
      </c>
      <c r="G82" s="8" t="s">
        <v>1943</v>
      </c>
      <c r="I82" s="99"/>
    </row>
    <row r="83" spans="1:9">
      <c r="A83" s="2" t="s">
        <v>468</v>
      </c>
      <c r="B83" s="5">
        <v>139</v>
      </c>
      <c r="C83" s="95" t="s">
        <v>2664</v>
      </c>
      <c r="D83" s="36" t="s">
        <v>2055</v>
      </c>
      <c r="E83" s="91">
        <v>9</v>
      </c>
      <c r="F83" s="5" t="s">
        <v>2818</v>
      </c>
      <c r="G83" s="8" t="s">
        <v>1945</v>
      </c>
    </row>
    <row r="84" spans="1:9">
      <c r="A84" s="2" t="s">
        <v>1297</v>
      </c>
      <c r="B84" s="5">
        <v>62</v>
      </c>
      <c r="C84" s="96" t="s">
        <v>2664</v>
      </c>
      <c r="D84" s="36" t="s">
        <v>1545</v>
      </c>
      <c r="E84" s="91">
        <v>4</v>
      </c>
      <c r="F84" s="2" t="s">
        <v>1747</v>
      </c>
      <c r="G84" s="6" t="s">
        <v>1937</v>
      </c>
      <c r="H84" s="90" t="s">
        <v>846</v>
      </c>
    </row>
    <row r="85" spans="1:9">
      <c r="A85" s="2" t="s">
        <v>1169</v>
      </c>
      <c r="B85" s="5">
        <v>140</v>
      </c>
      <c r="C85" s="96" t="s">
        <v>2664</v>
      </c>
      <c r="D85" s="36" t="s">
        <v>177</v>
      </c>
      <c r="E85" s="91">
        <v>3</v>
      </c>
      <c r="F85" s="5" t="s">
        <v>2818</v>
      </c>
      <c r="G85" s="8" t="s">
        <v>1937</v>
      </c>
    </row>
    <row r="86" spans="1:9">
      <c r="A86" s="2" t="s">
        <v>1297</v>
      </c>
      <c r="B86" s="5">
        <v>63</v>
      </c>
      <c r="C86" s="96" t="s">
        <v>2664</v>
      </c>
      <c r="D86" s="36" t="s">
        <v>1546</v>
      </c>
      <c r="E86" s="91">
        <v>2</v>
      </c>
      <c r="F86" s="2" t="s">
        <v>1770</v>
      </c>
      <c r="G86" s="6" t="s">
        <v>4713</v>
      </c>
    </row>
    <row r="87" spans="1:9">
      <c r="A87" s="2" t="s">
        <v>364</v>
      </c>
      <c r="B87" s="5">
        <v>223</v>
      </c>
      <c r="C87" s="95" t="s">
        <v>2664</v>
      </c>
      <c r="D87" s="36" t="s">
        <v>4709</v>
      </c>
      <c r="E87" s="91">
        <v>4</v>
      </c>
      <c r="F87" s="5" t="s">
        <v>2818</v>
      </c>
      <c r="G87" s="8" t="s">
        <v>1937</v>
      </c>
    </row>
    <row r="88" spans="1:9">
      <c r="A88" s="2" t="s">
        <v>363</v>
      </c>
      <c r="B88" s="5">
        <v>276</v>
      </c>
      <c r="C88" s="95" t="s">
        <v>2664</v>
      </c>
      <c r="D88" s="36" t="s">
        <v>2564</v>
      </c>
      <c r="E88" s="91">
        <v>11</v>
      </c>
      <c r="F88" s="5" t="s">
        <v>1770</v>
      </c>
      <c r="G88" s="8" t="s">
        <v>4706</v>
      </c>
    </row>
    <row r="89" spans="1:9">
      <c r="A89" s="2" t="s">
        <v>365</v>
      </c>
      <c r="B89" s="5">
        <v>224</v>
      </c>
      <c r="C89" s="96" t="s">
        <v>2664</v>
      </c>
      <c r="D89" s="36" t="s">
        <v>4705</v>
      </c>
      <c r="E89" s="91">
        <v>13</v>
      </c>
      <c r="F89" s="5" t="s">
        <v>1918</v>
      </c>
      <c r="G89" s="8" t="s">
        <v>4706</v>
      </c>
    </row>
    <row r="90" spans="1:9">
      <c r="A90" s="2" t="s">
        <v>468</v>
      </c>
      <c r="B90" s="5">
        <v>133</v>
      </c>
      <c r="C90" s="95" t="s">
        <v>2664</v>
      </c>
      <c r="D90" s="36" t="s">
        <v>297</v>
      </c>
      <c r="E90" s="91">
        <v>13</v>
      </c>
      <c r="F90" s="5" t="s">
        <v>1918</v>
      </c>
      <c r="G90" s="8" t="s">
        <v>4706</v>
      </c>
    </row>
    <row r="91" spans="1:9">
      <c r="A91" s="2" t="s">
        <v>1860</v>
      </c>
      <c r="B91" s="5">
        <v>122</v>
      </c>
      <c r="C91" s="95" t="s">
        <v>2664</v>
      </c>
      <c r="D91" s="36" t="s">
        <v>950</v>
      </c>
      <c r="E91" s="91">
        <v>11</v>
      </c>
      <c r="F91" s="5" t="s">
        <v>1770</v>
      </c>
      <c r="G91" s="6" t="s">
        <v>2887</v>
      </c>
      <c r="H91" s="90"/>
    </row>
    <row r="92" spans="1:9">
      <c r="A92" s="2" t="s">
        <v>1860</v>
      </c>
      <c r="B92" s="5">
        <v>123</v>
      </c>
      <c r="C92" s="95" t="s">
        <v>2664</v>
      </c>
      <c r="D92" s="36" t="s">
        <v>952</v>
      </c>
      <c r="E92" s="91">
        <v>6</v>
      </c>
      <c r="F92" s="5" t="s">
        <v>1747</v>
      </c>
      <c r="G92" s="8" t="s">
        <v>2054</v>
      </c>
      <c r="H92" s="98" t="s">
        <v>848</v>
      </c>
    </row>
    <row r="93" spans="1:9">
      <c r="A93" s="2" t="s">
        <v>1860</v>
      </c>
      <c r="B93" s="5">
        <v>123</v>
      </c>
      <c r="C93" s="95" t="s">
        <v>2664</v>
      </c>
      <c r="D93" s="36" t="s">
        <v>951</v>
      </c>
      <c r="E93" s="91">
        <v>15</v>
      </c>
      <c r="F93" s="5" t="s">
        <v>1918</v>
      </c>
      <c r="G93" s="8" t="s">
        <v>945</v>
      </c>
    </row>
    <row r="94" spans="1:9">
      <c r="A94" s="2" t="s">
        <v>363</v>
      </c>
      <c r="B94" s="5">
        <v>276</v>
      </c>
      <c r="C94" s="95" t="s">
        <v>2664</v>
      </c>
      <c r="D94" s="36" t="s">
        <v>2565</v>
      </c>
      <c r="E94" s="91">
        <v>8</v>
      </c>
      <c r="F94" s="5" t="s">
        <v>1770</v>
      </c>
      <c r="G94" s="8" t="s">
        <v>1947</v>
      </c>
    </row>
    <row r="95" spans="1:9">
      <c r="A95" s="2" t="s">
        <v>1297</v>
      </c>
      <c r="B95" s="5">
        <v>188</v>
      </c>
      <c r="C95" s="96" t="s">
        <v>1758</v>
      </c>
      <c r="D95" s="36" t="s">
        <v>1379</v>
      </c>
      <c r="E95" s="91">
        <v>5</v>
      </c>
      <c r="F95" s="5" t="s">
        <v>1747</v>
      </c>
      <c r="G95" s="8" t="s">
        <v>1943</v>
      </c>
    </row>
    <row r="96" spans="1:9">
      <c r="A96" s="2" t="s">
        <v>1297</v>
      </c>
      <c r="B96" s="5">
        <v>63</v>
      </c>
      <c r="C96" s="96" t="s">
        <v>2664</v>
      </c>
      <c r="D96" s="36" t="s">
        <v>1547</v>
      </c>
      <c r="E96" s="91">
        <v>3</v>
      </c>
      <c r="F96" s="2" t="s">
        <v>1747</v>
      </c>
      <c r="G96" s="6" t="s">
        <v>4713</v>
      </c>
    </row>
    <row r="97" spans="1:8">
      <c r="A97" s="5" t="s">
        <v>1095</v>
      </c>
      <c r="B97" s="5">
        <v>61</v>
      </c>
      <c r="C97" s="96" t="s">
        <v>2664</v>
      </c>
      <c r="D97" s="36" t="s">
        <v>4072</v>
      </c>
      <c r="E97" s="91">
        <v>12</v>
      </c>
      <c r="F97" s="5" t="s">
        <v>1770</v>
      </c>
      <c r="G97" s="8" t="s">
        <v>4716</v>
      </c>
    </row>
    <row r="98" spans="1:8">
      <c r="A98" s="2" t="s">
        <v>1860</v>
      </c>
      <c r="B98" s="5">
        <v>124</v>
      </c>
      <c r="C98" s="95" t="s">
        <v>2664</v>
      </c>
      <c r="D98" s="36" t="s">
        <v>953</v>
      </c>
      <c r="E98" s="91">
        <v>3</v>
      </c>
      <c r="F98" s="5" t="s">
        <v>1770</v>
      </c>
      <c r="G98" s="8" t="s">
        <v>1937</v>
      </c>
      <c r="H98" s="98" t="s">
        <v>846</v>
      </c>
    </row>
    <row r="99" spans="1:8">
      <c r="A99" s="2" t="s">
        <v>1297</v>
      </c>
      <c r="B99" s="5">
        <v>65</v>
      </c>
      <c r="C99" s="96" t="s">
        <v>2664</v>
      </c>
      <c r="D99" s="36" t="s">
        <v>1551</v>
      </c>
      <c r="E99" s="91">
        <v>5</v>
      </c>
      <c r="F99" s="2" t="s">
        <v>2818</v>
      </c>
      <c r="G99" s="6" t="s">
        <v>1943</v>
      </c>
    </row>
    <row r="100" spans="1:8">
      <c r="A100" s="2" t="s">
        <v>1860</v>
      </c>
      <c r="B100" s="5">
        <v>125</v>
      </c>
      <c r="C100" s="95" t="s">
        <v>2664</v>
      </c>
      <c r="D100" s="36" t="s">
        <v>954</v>
      </c>
      <c r="E100" s="91">
        <v>12</v>
      </c>
      <c r="F100" s="5" t="s">
        <v>1917</v>
      </c>
      <c r="G100" s="8" t="s">
        <v>4716</v>
      </c>
    </row>
    <row r="101" spans="1:8">
      <c r="A101" s="2" t="s">
        <v>1747</v>
      </c>
      <c r="B101" s="5">
        <v>221</v>
      </c>
      <c r="C101" s="97" t="s">
        <v>578</v>
      </c>
      <c r="D101" s="36" t="s">
        <v>852</v>
      </c>
      <c r="H101" s="98" t="s">
        <v>296</v>
      </c>
    </row>
    <row r="102" spans="1:8">
      <c r="A102" s="2" t="s">
        <v>468</v>
      </c>
      <c r="B102" s="5">
        <v>140</v>
      </c>
      <c r="C102" s="95" t="s">
        <v>2664</v>
      </c>
      <c r="D102" s="36" t="s">
        <v>305</v>
      </c>
      <c r="E102" s="91">
        <v>4</v>
      </c>
      <c r="F102" s="5" t="s">
        <v>2818</v>
      </c>
      <c r="G102" s="8" t="s">
        <v>1937</v>
      </c>
      <c r="H102" s="98" t="s">
        <v>850</v>
      </c>
    </row>
    <row r="103" spans="1:8">
      <c r="A103" s="2" t="s">
        <v>468</v>
      </c>
      <c r="B103" s="5">
        <v>140</v>
      </c>
      <c r="C103" s="95" t="s">
        <v>2664</v>
      </c>
      <c r="D103" s="36" t="s">
        <v>306</v>
      </c>
      <c r="E103" s="91">
        <v>6</v>
      </c>
      <c r="F103" s="5" t="s">
        <v>1747</v>
      </c>
      <c r="G103" s="8" t="s">
        <v>1937</v>
      </c>
      <c r="H103" s="98" t="s">
        <v>850</v>
      </c>
    </row>
    <row r="104" spans="1:8">
      <c r="A104" s="2" t="s">
        <v>468</v>
      </c>
      <c r="B104" s="5">
        <v>141</v>
      </c>
      <c r="C104" s="96" t="s">
        <v>2664</v>
      </c>
      <c r="D104" s="36" t="s">
        <v>456</v>
      </c>
      <c r="E104" s="91">
        <v>13</v>
      </c>
      <c r="F104" s="5" t="s">
        <v>1770</v>
      </c>
      <c r="G104" s="8" t="s">
        <v>4706</v>
      </c>
    </row>
    <row r="105" spans="1:8">
      <c r="A105" s="2" t="s">
        <v>468</v>
      </c>
      <c r="B105" s="5">
        <v>142</v>
      </c>
      <c r="C105" s="95" t="s">
        <v>2664</v>
      </c>
      <c r="D105" s="36" t="s">
        <v>457</v>
      </c>
      <c r="E105" s="91">
        <v>7</v>
      </c>
      <c r="F105" s="5" t="s">
        <v>1770</v>
      </c>
      <c r="G105" s="8" t="s">
        <v>1947</v>
      </c>
    </row>
    <row r="106" spans="1:8">
      <c r="A106" s="2" t="s">
        <v>468</v>
      </c>
      <c r="B106" s="5">
        <v>143</v>
      </c>
      <c r="C106" s="95" t="s">
        <v>2664</v>
      </c>
      <c r="D106" s="36" t="s">
        <v>458</v>
      </c>
      <c r="E106" s="91">
        <v>18</v>
      </c>
      <c r="F106" s="5" t="s">
        <v>1917</v>
      </c>
      <c r="G106" s="8" t="s">
        <v>2521</v>
      </c>
      <c r="H106" s="98" t="s">
        <v>850</v>
      </c>
    </row>
    <row r="107" spans="1:8">
      <c r="A107" s="2" t="s">
        <v>468</v>
      </c>
      <c r="B107" s="5">
        <v>144</v>
      </c>
      <c r="C107" s="95" t="s">
        <v>2664</v>
      </c>
      <c r="D107" s="36" t="s">
        <v>459</v>
      </c>
      <c r="E107" s="91">
        <v>8</v>
      </c>
      <c r="F107" s="5" t="s">
        <v>2818</v>
      </c>
      <c r="G107" s="8" t="s">
        <v>1947</v>
      </c>
    </row>
    <row r="108" spans="1:8">
      <c r="A108" s="2" t="s">
        <v>1297</v>
      </c>
      <c r="B108" s="5">
        <v>65</v>
      </c>
      <c r="C108" s="96" t="s">
        <v>2664</v>
      </c>
      <c r="D108" s="36" t="s">
        <v>1552</v>
      </c>
      <c r="E108" s="91">
        <v>4</v>
      </c>
      <c r="F108" s="2" t="s">
        <v>2821</v>
      </c>
      <c r="G108" s="6" t="s">
        <v>2569</v>
      </c>
    </row>
    <row r="109" spans="1:8">
      <c r="A109" s="2" t="s">
        <v>468</v>
      </c>
      <c r="B109" s="5">
        <v>145</v>
      </c>
      <c r="C109" s="95" t="s">
        <v>2664</v>
      </c>
      <c r="D109" s="36" t="s">
        <v>460</v>
      </c>
      <c r="E109" s="91">
        <v>13</v>
      </c>
      <c r="F109" s="5" t="s">
        <v>1918</v>
      </c>
      <c r="G109" s="8" t="s">
        <v>4716</v>
      </c>
    </row>
    <row r="110" spans="1:8">
      <c r="A110" s="2" t="s">
        <v>363</v>
      </c>
      <c r="B110" s="5">
        <v>277</v>
      </c>
      <c r="C110" s="95" t="s">
        <v>2664</v>
      </c>
      <c r="D110" s="36" t="s">
        <v>2566</v>
      </c>
      <c r="E110" s="91">
        <v>1</v>
      </c>
      <c r="F110" s="5" t="s">
        <v>1747</v>
      </c>
      <c r="G110" s="8" t="s">
        <v>1936</v>
      </c>
      <c r="H110" s="98" t="s">
        <v>847</v>
      </c>
    </row>
    <row r="111" spans="1:8">
      <c r="A111" s="2" t="s">
        <v>468</v>
      </c>
      <c r="B111" s="5">
        <v>146</v>
      </c>
      <c r="C111" s="95" t="s">
        <v>2664</v>
      </c>
      <c r="D111" s="36" t="s">
        <v>461</v>
      </c>
      <c r="E111" s="91">
        <v>14</v>
      </c>
      <c r="F111" s="5" t="s">
        <v>1770</v>
      </c>
      <c r="G111" s="8" t="s">
        <v>945</v>
      </c>
      <c r="H111" s="98" t="s">
        <v>850</v>
      </c>
    </row>
    <row r="112" spans="1:8">
      <c r="A112" s="341" t="s">
        <v>4922</v>
      </c>
      <c r="B112" s="5">
        <v>31</v>
      </c>
      <c r="C112" s="96" t="s">
        <v>2664</v>
      </c>
      <c r="D112" s="36" t="s">
        <v>1946</v>
      </c>
      <c r="E112" s="91">
        <v>8</v>
      </c>
      <c r="F112" s="5" t="s">
        <v>2818</v>
      </c>
      <c r="G112" s="8" t="s">
        <v>1947</v>
      </c>
    </row>
    <row r="113" spans="1:8">
      <c r="A113" s="341" t="s">
        <v>4922</v>
      </c>
      <c r="B113" s="5">
        <v>31</v>
      </c>
      <c r="C113" s="96" t="s">
        <v>2664</v>
      </c>
      <c r="D113" s="36" t="s">
        <v>1948</v>
      </c>
      <c r="E113" s="91">
        <v>5</v>
      </c>
      <c r="F113" s="5" t="s">
        <v>2821</v>
      </c>
      <c r="G113" s="8" t="s">
        <v>1943</v>
      </c>
    </row>
    <row r="114" spans="1:8">
      <c r="A114" s="2" t="s">
        <v>468</v>
      </c>
      <c r="B114" s="5">
        <v>147</v>
      </c>
      <c r="C114" s="95" t="s">
        <v>2664</v>
      </c>
      <c r="D114" s="36" t="s">
        <v>462</v>
      </c>
      <c r="E114" s="91">
        <v>4</v>
      </c>
      <c r="F114" s="5" t="s">
        <v>2818</v>
      </c>
      <c r="G114" s="8" t="s">
        <v>4713</v>
      </c>
    </row>
    <row r="115" spans="1:8">
      <c r="A115" s="2" t="s">
        <v>1297</v>
      </c>
      <c r="B115" s="5">
        <v>63</v>
      </c>
      <c r="C115" s="96" t="s">
        <v>2664</v>
      </c>
      <c r="D115" s="36" t="s">
        <v>1548</v>
      </c>
      <c r="E115" s="91">
        <v>1</v>
      </c>
      <c r="F115" s="2" t="s">
        <v>1770</v>
      </c>
      <c r="G115" s="6" t="s">
        <v>961</v>
      </c>
    </row>
    <row r="116" spans="1:8">
      <c r="A116" s="2" t="s">
        <v>363</v>
      </c>
      <c r="B116" s="5">
        <v>277</v>
      </c>
      <c r="C116" s="95" t="s">
        <v>2664</v>
      </c>
      <c r="D116" s="36" t="s">
        <v>2567</v>
      </c>
      <c r="E116" s="91">
        <v>4</v>
      </c>
      <c r="F116" s="5" t="s">
        <v>1747</v>
      </c>
      <c r="G116" s="8" t="s">
        <v>2569</v>
      </c>
      <c r="H116" s="98" t="s">
        <v>847</v>
      </c>
    </row>
    <row r="117" spans="1:8">
      <c r="A117" s="2" t="s">
        <v>1747</v>
      </c>
      <c r="B117" s="5">
        <v>221</v>
      </c>
      <c r="C117" s="96" t="s">
        <v>2664</v>
      </c>
      <c r="D117" s="36" t="s">
        <v>5076</v>
      </c>
      <c r="E117" s="91">
        <v>2</v>
      </c>
      <c r="F117" s="5" t="s">
        <v>2818</v>
      </c>
      <c r="G117" s="8" t="s">
        <v>4713</v>
      </c>
    </row>
    <row r="118" spans="1:8">
      <c r="A118" s="2" t="s">
        <v>1747</v>
      </c>
      <c r="B118" s="5">
        <v>221</v>
      </c>
      <c r="C118" s="96" t="s">
        <v>2664</v>
      </c>
      <c r="D118" s="36" t="s">
        <v>5077</v>
      </c>
      <c r="E118" s="91">
        <v>5</v>
      </c>
      <c r="F118" s="5" t="s">
        <v>2818</v>
      </c>
      <c r="G118" s="8" t="s">
        <v>1943</v>
      </c>
    </row>
    <row r="119" spans="1:8">
      <c r="A119" s="2" t="s">
        <v>1860</v>
      </c>
      <c r="B119" s="5">
        <v>126</v>
      </c>
      <c r="C119" s="95" t="s">
        <v>2664</v>
      </c>
      <c r="D119" s="36" t="s">
        <v>955</v>
      </c>
      <c r="E119" s="91">
        <v>4</v>
      </c>
      <c r="F119" s="5" t="s">
        <v>1770</v>
      </c>
      <c r="G119" s="8" t="s">
        <v>1937</v>
      </c>
    </row>
    <row r="120" spans="1:8">
      <c r="A120" s="5" t="s">
        <v>1095</v>
      </c>
      <c r="B120" s="5">
        <v>61</v>
      </c>
      <c r="C120" s="96" t="s">
        <v>2664</v>
      </c>
      <c r="D120" s="36" t="s">
        <v>4073</v>
      </c>
      <c r="E120" s="91">
        <v>9</v>
      </c>
      <c r="F120" s="5" t="s">
        <v>1770</v>
      </c>
      <c r="G120" s="8" t="s">
        <v>4718</v>
      </c>
    </row>
    <row r="121" spans="1:8">
      <c r="A121" s="2" t="s">
        <v>1297</v>
      </c>
      <c r="B121" s="5">
        <v>198</v>
      </c>
      <c r="C121" s="96" t="s">
        <v>1758</v>
      </c>
      <c r="D121" s="36" t="s">
        <v>1383</v>
      </c>
      <c r="E121" s="91">
        <v>6</v>
      </c>
      <c r="F121" s="5" t="s">
        <v>2818</v>
      </c>
      <c r="G121" s="8" t="s">
        <v>1943</v>
      </c>
    </row>
    <row r="122" spans="1:8">
      <c r="A122" s="9" t="s">
        <v>2665</v>
      </c>
      <c r="C122" s="96" t="s">
        <v>2664</v>
      </c>
      <c r="D122" s="36" t="s">
        <v>4856</v>
      </c>
      <c r="E122" s="91">
        <v>7</v>
      </c>
      <c r="F122" s="5" t="s">
        <v>1747</v>
      </c>
      <c r="G122" s="8" t="s">
        <v>1947</v>
      </c>
    </row>
    <row r="123" spans="1:8">
      <c r="A123" s="2" t="s">
        <v>1860</v>
      </c>
      <c r="B123" s="5">
        <v>129</v>
      </c>
      <c r="C123" s="95" t="s">
        <v>2664</v>
      </c>
      <c r="D123" s="36" t="s">
        <v>957</v>
      </c>
      <c r="E123" s="91">
        <v>2</v>
      </c>
      <c r="F123" s="5" t="s">
        <v>2818</v>
      </c>
      <c r="G123" s="8" t="s">
        <v>4713</v>
      </c>
      <c r="H123" s="98" t="s">
        <v>846</v>
      </c>
    </row>
    <row r="124" spans="1:8">
      <c r="A124" s="2" t="s">
        <v>1860</v>
      </c>
      <c r="B124" s="5">
        <v>130</v>
      </c>
      <c r="C124" s="95" t="s">
        <v>2664</v>
      </c>
      <c r="D124" s="36" t="s">
        <v>958</v>
      </c>
      <c r="E124" s="91">
        <v>4</v>
      </c>
      <c r="F124" s="5" t="s">
        <v>1747</v>
      </c>
      <c r="G124" s="8" t="s">
        <v>959</v>
      </c>
      <c r="H124" s="98" t="s">
        <v>846</v>
      </c>
    </row>
    <row r="125" spans="1:8">
      <c r="A125" s="2" t="s">
        <v>1860</v>
      </c>
      <c r="B125" s="5">
        <v>128</v>
      </c>
      <c r="C125" s="95" t="s">
        <v>2664</v>
      </c>
      <c r="D125" s="36" t="s">
        <v>956</v>
      </c>
      <c r="E125" s="91">
        <v>7</v>
      </c>
      <c r="F125" s="5" t="s">
        <v>2818</v>
      </c>
      <c r="G125" s="8" t="s">
        <v>2054</v>
      </c>
      <c r="H125" s="98" t="s">
        <v>851</v>
      </c>
    </row>
    <row r="126" spans="1:8">
      <c r="A126" s="2" t="s">
        <v>1297</v>
      </c>
      <c r="B126" s="5">
        <v>63</v>
      </c>
      <c r="C126" s="96" t="s">
        <v>2664</v>
      </c>
      <c r="D126" s="36" t="s">
        <v>1549</v>
      </c>
      <c r="E126" s="91">
        <v>1</v>
      </c>
      <c r="F126" s="2" t="s">
        <v>1747</v>
      </c>
      <c r="G126" s="6" t="s">
        <v>1936</v>
      </c>
    </row>
    <row r="127" spans="1:8">
      <c r="A127" s="2" t="s">
        <v>1860</v>
      </c>
      <c r="B127" s="5">
        <v>131</v>
      </c>
      <c r="C127" s="95" t="s">
        <v>2664</v>
      </c>
      <c r="D127" s="36" t="s">
        <v>960</v>
      </c>
      <c r="E127" s="91">
        <v>1</v>
      </c>
      <c r="F127" s="5" t="s">
        <v>1860</v>
      </c>
      <c r="G127" s="8" t="s">
        <v>961</v>
      </c>
    </row>
  </sheetData>
  <autoFilter ref="A1:I127"/>
  <sortState ref="A2:I127">
    <sortCondition ref="D2:D127"/>
  </sortState>
  <phoneticPr fontId="0" type="noConversion"/>
  <hyperlinks>
    <hyperlink ref="A52" r:id="rId1"/>
    <hyperlink ref="A36" r:id="rId2"/>
    <hyperlink ref="A38" r:id="rId3"/>
    <hyperlink ref="A39" r:id="rId4"/>
    <hyperlink ref="A70" r:id="rId5"/>
    <hyperlink ref="A122" r:id="rId6"/>
    <hyperlink ref="A51" r:id="rId7"/>
    <hyperlink ref="A46" r:id="rId8"/>
    <hyperlink ref="C2" r:id="rId9"/>
    <hyperlink ref="C8" r:id="rId10"/>
    <hyperlink ref="C9" r:id="rId11"/>
    <hyperlink ref="C15" r:id="rId12"/>
    <hyperlink ref="C72" r:id="rId13"/>
    <hyperlink ref="C16" r:id="rId14"/>
    <hyperlink ref="C17" r:id="rId15"/>
    <hyperlink ref="C20" r:id="rId16"/>
    <hyperlink ref="C24" r:id="rId17"/>
    <hyperlink ref="C25" r:id="rId18"/>
    <hyperlink ref="C27" r:id="rId19"/>
    <hyperlink ref="C28" r:id="rId20"/>
    <hyperlink ref="C29" r:id="rId21"/>
    <hyperlink ref="C31" r:id="rId22"/>
    <hyperlink ref="C34" r:id="rId23"/>
    <hyperlink ref="C41" r:id="rId24"/>
    <hyperlink ref="C42" r:id="rId25"/>
    <hyperlink ref="C44" r:id="rId26"/>
    <hyperlink ref="C45" r:id="rId27"/>
    <hyperlink ref="C49" r:id="rId28"/>
    <hyperlink ref="C50" r:id="rId29"/>
    <hyperlink ref="C51" r:id="rId30"/>
    <hyperlink ref="C53" r:id="rId31"/>
    <hyperlink ref="C55" r:id="rId32"/>
    <hyperlink ref="C56" r:id="rId33"/>
    <hyperlink ref="C57" r:id="rId34"/>
    <hyperlink ref="C58" r:id="rId35"/>
    <hyperlink ref="C59" r:id="rId36"/>
    <hyperlink ref="C60" r:id="rId37"/>
    <hyperlink ref="C63" r:id="rId38"/>
    <hyperlink ref="C64" r:id="rId39"/>
    <hyperlink ref="C66" r:id="rId40"/>
    <hyperlink ref="C71" r:id="rId41"/>
    <hyperlink ref="C75" r:id="rId42"/>
    <hyperlink ref="C76" r:id="rId43"/>
    <hyperlink ref="C77" r:id="rId44"/>
    <hyperlink ref="C81" r:id="rId45"/>
    <hyperlink ref="C83" r:id="rId46"/>
    <hyperlink ref="C82" r:id="rId47"/>
    <hyperlink ref="C87" r:id="rId48"/>
    <hyperlink ref="C88" r:id="rId49"/>
    <hyperlink ref="C91" r:id="rId50"/>
    <hyperlink ref="C93" r:id="rId51"/>
    <hyperlink ref="C90" r:id="rId52"/>
    <hyperlink ref="C94" r:id="rId53"/>
    <hyperlink ref="C98" r:id="rId54"/>
    <hyperlink ref="C100" r:id="rId55"/>
    <hyperlink ref="C102" r:id="rId56"/>
    <hyperlink ref="C103" r:id="rId57"/>
    <hyperlink ref="C105" r:id="rId58"/>
    <hyperlink ref="C106" r:id="rId59"/>
    <hyperlink ref="C107" r:id="rId60"/>
    <hyperlink ref="C109" r:id="rId61"/>
    <hyperlink ref="C110" r:id="rId62"/>
    <hyperlink ref="C111" r:id="rId63"/>
    <hyperlink ref="C92" r:id="rId64"/>
    <hyperlink ref="C114" r:id="rId65"/>
    <hyperlink ref="C116" r:id="rId66"/>
    <hyperlink ref="C119" r:id="rId67"/>
    <hyperlink ref="C123" r:id="rId68"/>
    <hyperlink ref="C124" r:id="rId69"/>
    <hyperlink ref="C125" r:id="rId70"/>
    <hyperlink ref="C127" r:id="rId71"/>
    <hyperlink ref="C4" r:id="rId72"/>
    <hyperlink ref="C18" r:id="rId73"/>
    <hyperlink ref="C21" r:id="rId74"/>
    <hyperlink ref="C22" r:id="rId75"/>
    <hyperlink ref="C26" r:id="rId76"/>
    <hyperlink ref="C33" r:id="rId77"/>
    <hyperlink ref="C36" r:id="rId78"/>
    <hyperlink ref="C38" r:id="rId79"/>
    <hyperlink ref="C39" r:id="rId80"/>
    <hyperlink ref="C46" r:id="rId81"/>
    <hyperlink ref="C52" r:id="rId82"/>
    <hyperlink ref="C54" r:id="rId83"/>
    <hyperlink ref="C70" r:id="rId84"/>
    <hyperlink ref="C73" r:id="rId85"/>
    <hyperlink ref="C74" r:id="rId86"/>
    <hyperlink ref="C78" r:id="rId87"/>
    <hyperlink ref="C80" r:id="rId88"/>
    <hyperlink ref="C89" r:id="rId89"/>
    <hyperlink ref="C104" r:id="rId90"/>
    <hyperlink ref="C112" r:id="rId91"/>
    <hyperlink ref="C113" r:id="rId92"/>
    <hyperlink ref="C122" r:id="rId93"/>
    <hyperlink ref="C19" r:id="rId94"/>
    <hyperlink ref="C117" r:id="rId95"/>
    <hyperlink ref="C118" r:id="rId96"/>
    <hyperlink ref="C13" r:id="rId97"/>
    <hyperlink ref="C11" r:id="rId98"/>
    <hyperlink ref="C37" r:id="rId99"/>
    <hyperlink ref="C43" r:id="rId100"/>
    <hyperlink ref="C67" r:id="rId101"/>
    <hyperlink ref="C79" r:id="rId102"/>
    <hyperlink ref="C120" r:id="rId103"/>
    <hyperlink ref="C97" r:id="rId104"/>
    <hyperlink ref="C40" r:id="rId105"/>
    <hyperlink ref="C95" r:id="rId106"/>
    <hyperlink ref="C3" r:id="rId107"/>
    <hyperlink ref="C7" r:id="rId108"/>
    <hyperlink ref="C10" r:id="rId109"/>
    <hyperlink ref="C32" r:id="rId110"/>
    <hyperlink ref="C35" r:id="rId111"/>
    <hyperlink ref="C47" r:id="rId112"/>
    <hyperlink ref="C48" r:id="rId113"/>
    <hyperlink ref="C65" r:id="rId114"/>
    <hyperlink ref="C84" r:id="rId115"/>
    <hyperlink ref="C86" r:id="rId116"/>
    <hyperlink ref="C96" r:id="rId117"/>
    <hyperlink ref="C115" r:id="rId118"/>
    <hyperlink ref="C126" r:id="rId119"/>
    <hyperlink ref="C23" r:id="rId120"/>
    <hyperlink ref="C99" r:id="rId121"/>
    <hyperlink ref="C108" r:id="rId122"/>
    <hyperlink ref="C68" r:id="rId123"/>
    <hyperlink ref="C69" r:id="rId124"/>
    <hyperlink ref="C12" r:id="rId125"/>
    <hyperlink ref="C14" r:id="rId126"/>
    <hyperlink ref="C85" r:id="rId127"/>
    <hyperlink ref="C62" r:id="rId128"/>
    <hyperlink ref="C30" r:id="rId129" location="Dxun_location"/>
    <hyperlink ref="C121" r:id="rId130"/>
    <hyperlink ref="C6" r:id="rId131"/>
    <hyperlink ref="C5" r:id="rId132"/>
    <hyperlink ref="A26" r:id="rId133"/>
    <hyperlink ref="A33" r:id="rId134"/>
    <hyperlink ref="A18" r:id="rId135"/>
    <hyperlink ref="A21" r:id="rId136"/>
    <hyperlink ref="A22" r:id="rId137"/>
    <hyperlink ref="A54" r:id="rId138"/>
    <hyperlink ref="A61" r:id="rId139"/>
    <hyperlink ref="A82" r:id="rId140"/>
    <hyperlink ref="A112" r:id="rId141"/>
    <hyperlink ref="A113" r:id="rId142"/>
    <hyperlink ref="A40" r:id="rId143"/>
    <hyperlink ref="A73" r:id="rId144"/>
    <hyperlink ref="A60" r:id="rId145"/>
    <hyperlink ref="A74" r:id="rId146"/>
    <hyperlink ref="A78" r:id="rId147"/>
    <hyperlink ref="A80" r:id="rId148"/>
  </hyperlinks>
  <pageMargins left="0.75" right="0.25" top="0.75" bottom="0.5" header="0.5" footer="0.5"/>
  <headerFooter alignWithMargins="0"/>
  <legacyDrawing r:id="rId149"/>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theme="0" tint="-0.34998626667073579"/>
  </sheetPr>
  <dimension ref="A1:AF570"/>
  <sheetViews>
    <sheetView workbookViewId="0">
      <pane ySplit="1" topLeftCell="A2" activePane="bottomLeft" state="frozen"/>
      <selection pane="bottomLeft" activeCell="A2" sqref="A2"/>
    </sheetView>
  </sheetViews>
  <sheetFormatPr baseColWidth="10" defaultColWidth="8.83203125" defaultRowHeight="12"/>
  <cols>
    <col min="1" max="1" width="4.5" style="318" customWidth="1"/>
    <col min="2" max="2" width="4.1640625" style="2" bestFit="1" customWidth="1"/>
    <col min="3" max="3" width="3.83203125" style="23" bestFit="1" customWidth="1"/>
    <col min="4" max="4" width="43.5" style="36" bestFit="1" customWidth="1"/>
    <col min="5" max="6" width="3.83203125" style="27" bestFit="1" customWidth="1"/>
    <col min="7" max="7" width="3.83203125" style="2" bestFit="1" customWidth="1"/>
    <col min="8" max="8" width="3.83203125" style="32" bestFit="1" customWidth="1"/>
    <col min="9" max="18" width="3.6640625" style="35" customWidth="1"/>
    <col min="19" max="19" width="3.6640625" style="32" customWidth="1"/>
    <col min="20" max="20" width="5.5" style="2" customWidth="1"/>
    <col min="21" max="21" width="7.1640625" style="16" bestFit="1" customWidth="1"/>
    <col min="22" max="22" width="5.5" style="89" bestFit="1" customWidth="1"/>
    <col min="23" max="23" width="29.5" style="36" customWidth="1"/>
    <col min="24" max="24" width="86.83203125" style="36" bestFit="1" customWidth="1"/>
    <col min="25" max="16384" width="8.83203125" style="1"/>
  </cols>
  <sheetData>
    <row r="1" spans="1:24" s="215" customFormat="1" ht="100.5" customHeight="1" thickBot="1">
      <c r="A1" s="357" t="s">
        <v>4898</v>
      </c>
      <c r="B1" s="358" t="s">
        <v>4899</v>
      </c>
      <c r="C1" s="338" t="s">
        <v>1930</v>
      </c>
      <c r="D1" s="336" t="s">
        <v>2876</v>
      </c>
      <c r="E1" s="485" t="s">
        <v>4229</v>
      </c>
      <c r="F1" s="485" t="s">
        <v>4230</v>
      </c>
      <c r="G1" s="354" t="s">
        <v>2809</v>
      </c>
      <c r="H1" s="338" t="s">
        <v>1763</v>
      </c>
      <c r="I1" s="370" t="s">
        <v>2127</v>
      </c>
      <c r="J1" s="371" t="s">
        <v>2126</v>
      </c>
      <c r="K1" s="371" t="s">
        <v>2125</v>
      </c>
      <c r="L1" s="371" t="s">
        <v>2124</v>
      </c>
      <c r="M1" s="371" t="s">
        <v>2122</v>
      </c>
      <c r="N1" s="371" t="s">
        <v>2123</v>
      </c>
      <c r="O1" s="371" t="s">
        <v>2121</v>
      </c>
      <c r="P1" s="371" t="s">
        <v>2120</v>
      </c>
      <c r="Q1" s="371" t="s">
        <v>2128</v>
      </c>
      <c r="R1" s="371" t="s">
        <v>2119</v>
      </c>
      <c r="S1" s="372" t="s">
        <v>2118</v>
      </c>
      <c r="T1" s="354" t="s">
        <v>2816</v>
      </c>
      <c r="U1" s="356" t="s">
        <v>2879</v>
      </c>
      <c r="V1" s="355" t="s">
        <v>2880</v>
      </c>
      <c r="W1" s="336" t="s">
        <v>2877</v>
      </c>
      <c r="X1" s="337" t="s">
        <v>2204</v>
      </c>
    </row>
    <row r="2" spans="1:24">
      <c r="A2" s="318" t="s">
        <v>836</v>
      </c>
      <c r="B2" s="2">
        <v>156</v>
      </c>
      <c r="C2" s="24" t="s">
        <v>2664</v>
      </c>
      <c r="D2" s="36" t="s">
        <v>3887</v>
      </c>
      <c r="E2" s="27">
        <v>1</v>
      </c>
      <c r="F2" s="27">
        <v>1</v>
      </c>
      <c r="G2" s="2" t="s">
        <v>2821</v>
      </c>
      <c r="H2" s="32">
        <v>5</v>
      </c>
      <c r="I2" s="35">
        <v>3</v>
      </c>
      <c r="T2" s="2" t="s">
        <v>1747</v>
      </c>
      <c r="U2" s="16">
        <v>3500</v>
      </c>
      <c r="V2" s="89">
        <v>2650</v>
      </c>
      <c r="W2" s="368" t="s">
        <v>2158</v>
      </c>
      <c r="X2" s="94"/>
    </row>
    <row r="3" spans="1:24">
      <c r="A3" s="318" t="s">
        <v>363</v>
      </c>
      <c r="B3" s="2">
        <v>197</v>
      </c>
      <c r="C3" s="24" t="s">
        <v>2664</v>
      </c>
      <c r="D3" s="36" t="s">
        <v>5055</v>
      </c>
      <c r="E3" s="27">
        <v>0</v>
      </c>
      <c r="F3" s="27">
        <v>0</v>
      </c>
      <c r="G3" s="2" t="s">
        <v>2818</v>
      </c>
      <c r="H3" s="32">
        <v>1</v>
      </c>
      <c r="I3" s="35">
        <v>2</v>
      </c>
      <c r="T3" s="2" t="s">
        <v>1747</v>
      </c>
      <c r="U3" s="16">
        <v>4300</v>
      </c>
      <c r="V3" s="42" t="s">
        <v>1993</v>
      </c>
      <c r="W3" s="368" t="s">
        <v>1570</v>
      </c>
      <c r="X3" s="94" t="s">
        <v>4208</v>
      </c>
    </row>
    <row r="4" spans="1:24">
      <c r="A4" s="318" t="s">
        <v>1169</v>
      </c>
      <c r="B4" s="2">
        <v>73</v>
      </c>
      <c r="C4" s="88" t="s">
        <v>2664</v>
      </c>
      <c r="D4" s="36" t="s">
        <v>166</v>
      </c>
      <c r="E4" s="27">
        <v>0</v>
      </c>
      <c r="F4" s="27">
        <v>0</v>
      </c>
      <c r="G4" s="2" t="s">
        <v>2818</v>
      </c>
      <c r="H4" s="32">
        <v>3</v>
      </c>
      <c r="I4" s="35">
        <v>1</v>
      </c>
      <c r="T4" s="2" t="s">
        <v>1747</v>
      </c>
      <c r="U4" s="16">
        <v>7320</v>
      </c>
      <c r="W4" s="502" t="s">
        <v>1725</v>
      </c>
    </row>
    <row r="5" spans="1:24">
      <c r="A5" s="318" t="s">
        <v>363</v>
      </c>
      <c r="B5" s="2">
        <v>198</v>
      </c>
      <c r="C5" s="24" t="s">
        <v>2664</v>
      </c>
      <c r="D5" s="36" t="s">
        <v>2543</v>
      </c>
      <c r="E5" s="27">
        <v>0</v>
      </c>
      <c r="F5" s="27">
        <v>0</v>
      </c>
      <c r="G5" s="2" t="s">
        <v>2818</v>
      </c>
      <c r="H5" s="32">
        <v>3</v>
      </c>
      <c r="I5" s="35">
        <v>1</v>
      </c>
      <c r="T5" s="2" t="s">
        <v>1747</v>
      </c>
      <c r="U5" s="16">
        <v>3000</v>
      </c>
      <c r="V5" s="42" t="s">
        <v>1993</v>
      </c>
      <c r="W5" s="368" t="s">
        <v>1725</v>
      </c>
      <c r="X5" s="94"/>
    </row>
    <row r="6" spans="1:24">
      <c r="A6" s="318" t="s">
        <v>1860</v>
      </c>
      <c r="B6" s="2">
        <v>145</v>
      </c>
      <c r="C6" s="24" t="s">
        <v>2664</v>
      </c>
      <c r="D6" s="36" t="s">
        <v>1919</v>
      </c>
      <c r="E6" s="27">
        <v>6</v>
      </c>
      <c r="F6" s="27">
        <v>6</v>
      </c>
      <c r="G6" s="2" t="s">
        <v>2818</v>
      </c>
      <c r="H6" s="32">
        <v>4</v>
      </c>
      <c r="I6" s="35">
        <v>1</v>
      </c>
      <c r="K6" s="35">
        <v>6</v>
      </c>
      <c r="T6" s="2" t="s">
        <v>2818</v>
      </c>
      <c r="U6" s="16">
        <v>5550</v>
      </c>
      <c r="V6" s="42" t="s">
        <v>1993</v>
      </c>
      <c r="W6" s="368" t="s">
        <v>1725</v>
      </c>
      <c r="X6" s="94"/>
    </row>
    <row r="7" spans="1:24">
      <c r="A7" s="318" t="s">
        <v>1747</v>
      </c>
      <c r="B7" s="2">
        <v>70</v>
      </c>
      <c r="C7" s="240" t="s">
        <v>2664</v>
      </c>
      <c r="D7" s="36" t="s">
        <v>5080</v>
      </c>
      <c r="E7" s="27">
        <v>1</v>
      </c>
      <c r="F7" s="27">
        <v>1</v>
      </c>
      <c r="G7" s="2" t="s">
        <v>2818</v>
      </c>
      <c r="H7" s="32">
        <v>1</v>
      </c>
      <c r="I7" s="35">
        <v>4</v>
      </c>
      <c r="T7" s="2" t="s">
        <v>1747</v>
      </c>
      <c r="U7" s="16">
        <v>5000</v>
      </c>
      <c r="V7" s="42" t="s">
        <v>1993</v>
      </c>
      <c r="W7" s="368" t="s">
        <v>1570</v>
      </c>
      <c r="X7" s="94"/>
    </row>
    <row r="8" spans="1:24">
      <c r="A8" s="318" t="s">
        <v>1758</v>
      </c>
      <c r="B8" s="2">
        <v>143</v>
      </c>
      <c r="C8" s="88" t="s">
        <v>2666</v>
      </c>
      <c r="D8" s="36" t="s">
        <v>3576</v>
      </c>
      <c r="E8" s="27">
        <v>12</v>
      </c>
      <c r="F8" s="27">
        <v>12</v>
      </c>
      <c r="G8" s="2" t="s">
        <v>2818</v>
      </c>
      <c r="H8" s="32">
        <v>3</v>
      </c>
      <c r="I8" s="35">
        <v>1</v>
      </c>
      <c r="J8" s="35">
        <v>1</v>
      </c>
      <c r="K8" s="35">
        <v>1</v>
      </c>
      <c r="L8" s="35">
        <v>3</v>
      </c>
      <c r="N8" s="35">
        <v>3</v>
      </c>
      <c r="T8" s="2" t="s">
        <v>2461</v>
      </c>
      <c r="U8" s="16" t="s">
        <v>1993</v>
      </c>
      <c r="V8" s="42" t="s">
        <v>1993</v>
      </c>
      <c r="W8" s="368" t="s">
        <v>1570</v>
      </c>
      <c r="X8" s="94" t="s">
        <v>625</v>
      </c>
    </row>
    <row r="9" spans="1:24">
      <c r="A9" s="341" t="s">
        <v>4902</v>
      </c>
      <c r="B9" s="2">
        <v>37</v>
      </c>
      <c r="C9" s="24" t="s">
        <v>2664</v>
      </c>
      <c r="D9" s="36" t="s">
        <v>5704</v>
      </c>
      <c r="E9" s="27">
        <v>13</v>
      </c>
      <c r="F9" s="27">
        <v>13</v>
      </c>
      <c r="G9" s="2" t="s">
        <v>2818</v>
      </c>
      <c r="H9" s="32">
        <v>4</v>
      </c>
      <c r="L9" s="35">
        <v>3</v>
      </c>
      <c r="M9" s="35">
        <v>7</v>
      </c>
      <c r="T9" s="2" t="s">
        <v>3456</v>
      </c>
      <c r="U9" s="16">
        <v>14000</v>
      </c>
      <c r="V9" s="42" t="s">
        <v>1993</v>
      </c>
      <c r="W9" s="368" t="s">
        <v>1681</v>
      </c>
    </row>
    <row r="10" spans="1:24">
      <c r="A10" s="318" t="s">
        <v>1860</v>
      </c>
      <c r="B10" s="2">
        <v>155</v>
      </c>
      <c r="C10" s="24" t="s">
        <v>2664</v>
      </c>
      <c r="D10" s="36" t="s">
        <v>710</v>
      </c>
      <c r="E10" s="27">
        <v>10</v>
      </c>
      <c r="F10" s="27">
        <v>10</v>
      </c>
      <c r="G10" s="2" t="s">
        <v>2818</v>
      </c>
      <c r="H10" s="32">
        <v>4</v>
      </c>
      <c r="L10" s="35">
        <v>3</v>
      </c>
      <c r="M10" s="35">
        <v>7</v>
      </c>
      <c r="T10" s="2" t="s">
        <v>3456</v>
      </c>
      <c r="U10" s="16">
        <v>14000</v>
      </c>
      <c r="V10" s="42" t="s">
        <v>1993</v>
      </c>
      <c r="W10" s="368" t="s">
        <v>1681</v>
      </c>
      <c r="X10" s="94"/>
    </row>
    <row r="11" spans="1:24">
      <c r="A11" s="318" t="s">
        <v>1169</v>
      </c>
      <c r="B11" s="2">
        <v>72</v>
      </c>
      <c r="C11" s="88" t="s">
        <v>2664</v>
      </c>
      <c r="D11" s="36" t="s">
        <v>164</v>
      </c>
      <c r="E11" s="27">
        <v>1</v>
      </c>
      <c r="F11" s="27">
        <v>1</v>
      </c>
      <c r="G11" s="2" t="s">
        <v>1860</v>
      </c>
      <c r="H11" s="32">
        <v>1</v>
      </c>
      <c r="I11" s="35">
        <v>3</v>
      </c>
      <c r="T11" s="2" t="s">
        <v>3456</v>
      </c>
      <c r="U11" s="16">
        <v>17490</v>
      </c>
      <c r="W11" s="498" t="s">
        <v>2947</v>
      </c>
    </row>
    <row r="12" spans="1:24">
      <c r="A12" s="318" t="s">
        <v>1917</v>
      </c>
      <c r="B12" s="2">
        <v>70</v>
      </c>
      <c r="C12" s="24" t="s">
        <v>2664</v>
      </c>
      <c r="D12" s="36" t="s">
        <v>3713</v>
      </c>
      <c r="E12" s="27">
        <v>0</v>
      </c>
      <c r="F12" s="27">
        <v>0</v>
      </c>
      <c r="G12" s="2" t="s">
        <v>2818</v>
      </c>
      <c r="H12" s="32">
        <v>3</v>
      </c>
      <c r="I12" s="35">
        <v>1</v>
      </c>
      <c r="T12" s="2" t="s">
        <v>1747</v>
      </c>
      <c r="U12" s="16">
        <v>1460</v>
      </c>
      <c r="V12" s="42" t="s">
        <v>1993</v>
      </c>
      <c r="W12" s="368" t="s">
        <v>1725</v>
      </c>
      <c r="X12" s="94"/>
    </row>
    <row r="13" spans="1:24">
      <c r="A13" s="318" t="s">
        <v>2273</v>
      </c>
      <c r="B13" s="2">
        <v>68</v>
      </c>
      <c r="C13" s="88" t="s">
        <v>2664</v>
      </c>
      <c r="D13" s="228" t="s">
        <v>2203</v>
      </c>
      <c r="E13" s="27">
        <v>0</v>
      </c>
      <c r="F13" s="27">
        <v>0</v>
      </c>
      <c r="G13" s="2" t="s">
        <v>2818</v>
      </c>
      <c r="H13" s="32">
        <v>5</v>
      </c>
      <c r="I13" s="35">
        <v>1</v>
      </c>
      <c r="T13" s="2" t="s">
        <v>1747</v>
      </c>
      <c r="U13" s="16">
        <v>7250</v>
      </c>
      <c r="W13" s="368" t="s">
        <v>2158</v>
      </c>
      <c r="X13" s="94"/>
    </row>
    <row r="14" spans="1:24">
      <c r="A14" s="318" t="s">
        <v>836</v>
      </c>
      <c r="B14" s="2">
        <v>157</v>
      </c>
      <c r="C14" s="479" t="s">
        <v>2664</v>
      </c>
      <c r="D14" s="36" t="s">
        <v>3888</v>
      </c>
      <c r="E14" s="27">
        <v>0</v>
      </c>
      <c r="F14" s="27">
        <v>0</v>
      </c>
      <c r="G14" s="2" t="s">
        <v>2818</v>
      </c>
      <c r="H14" s="32">
        <v>5</v>
      </c>
      <c r="I14" s="35">
        <v>1</v>
      </c>
      <c r="T14" s="2" t="s">
        <v>1747</v>
      </c>
      <c r="U14" s="16">
        <v>2500</v>
      </c>
      <c r="V14" s="89">
        <v>1800</v>
      </c>
      <c r="W14" s="368" t="s">
        <v>2158</v>
      </c>
      <c r="X14" s="94"/>
    </row>
    <row r="15" spans="1:24">
      <c r="A15" s="318" t="s">
        <v>2273</v>
      </c>
      <c r="B15" s="2">
        <v>70</v>
      </c>
      <c r="C15" s="88" t="s">
        <v>2664</v>
      </c>
      <c r="D15" s="282" t="s">
        <v>2205</v>
      </c>
      <c r="E15" s="27">
        <v>0</v>
      </c>
      <c r="F15" s="27">
        <v>0</v>
      </c>
      <c r="G15" s="2" t="s">
        <v>2818</v>
      </c>
      <c r="H15" s="32">
        <v>1</v>
      </c>
      <c r="I15" s="35">
        <v>2</v>
      </c>
      <c r="T15" s="2" t="s">
        <v>1747</v>
      </c>
      <c r="U15" s="16">
        <v>6880</v>
      </c>
      <c r="W15" s="368" t="s">
        <v>1570</v>
      </c>
      <c r="X15" s="94"/>
    </row>
    <row r="16" spans="1:24">
      <c r="A16" s="318" t="s">
        <v>1917</v>
      </c>
      <c r="B16" s="2">
        <v>188</v>
      </c>
      <c r="C16" s="479" t="s">
        <v>2664</v>
      </c>
      <c r="D16" s="36" t="s">
        <v>699</v>
      </c>
      <c r="E16" s="27">
        <v>6</v>
      </c>
      <c r="F16" s="27">
        <v>6</v>
      </c>
      <c r="G16" s="2" t="s">
        <v>1770</v>
      </c>
      <c r="H16" s="32">
        <v>4</v>
      </c>
      <c r="I16" s="35">
        <v>9</v>
      </c>
      <c r="M16" s="35">
        <v>3</v>
      </c>
      <c r="T16" s="2" t="s">
        <v>2818</v>
      </c>
      <c r="U16" s="16">
        <v>25000</v>
      </c>
      <c r="V16" s="42" t="s">
        <v>1993</v>
      </c>
      <c r="W16" s="481" t="s">
        <v>3064</v>
      </c>
      <c r="X16" s="94"/>
    </row>
    <row r="17" spans="1:32">
      <c r="A17" s="318" t="s">
        <v>2273</v>
      </c>
      <c r="B17" s="2">
        <v>72</v>
      </c>
      <c r="C17" s="240" t="s">
        <v>2664</v>
      </c>
      <c r="D17" s="228" t="s">
        <v>2206</v>
      </c>
      <c r="E17" s="27">
        <v>1</v>
      </c>
      <c r="F17" s="27">
        <v>1</v>
      </c>
      <c r="G17" s="2" t="s">
        <v>2818</v>
      </c>
      <c r="H17" s="32">
        <v>1</v>
      </c>
      <c r="M17" s="35">
        <v>1</v>
      </c>
      <c r="T17" s="2" t="s">
        <v>2818</v>
      </c>
      <c r="U17" s="16">
        <v>13840</v>
      </c>
      <c r="W17" s="481" t="s">
        <v>2947</v>
      </c>
      <c r="Z17" s="22"/>
      <c r="AA17" s="22"/>
      <c r="AB17" s="22"/>
      <c r="AC17" s="229"/>
      <c r="AD17" s="230"/>
      <c r="AE17" s="231"/>
      <c r="AF17" s="232"/>
    </row>
    <row r="18" spans="1:32">
      <c r="A18" s="341" t="s">
        <v>5347</v>
      </c>
      <c r="B18" s="2">
        <v>19</v>
      </c>
      <c r="C18" s="88" t="s">
        <v>2664</v>
      </c>
      <c r="D18" s="36" t="s">
        <v>4225</v>
      </c>
      <c r="E18" s="27">
        <v>18</v>
      </c>
      <c r="F18" s="27">
        <v>18</v>
      </c>
      <c r="G18" s="2" t="s">
        <v>1747</v>
      </c>
      <c r="H18" s="32">
        <v>4</v>
      </c>
      <c r="M18" s="35">
        <v>7</v>
      </c>
      <c r="P18" s="35">
        <v>9</v>
      </c>
      <c r="T18" s="2" t="s">
        <v>2818</v>
      </c>
      <c r="U18" s="16">
        <v>31900</v>
      </c>
      <c r="V18" s="42" t="s">
        <v>1993</v>
      </c>
      <c r="W18" s="481" t="s">
        <v>1955</v>
      </c>
      <c r="X18" s="94" t="s">
        <v>625</v>
      </c>
      <c r="Y18" s="1" t="s">
        <v>2275</v>
      </c>
    </row>
    <row r="19" spans="1:32">
      <c r="A19" s="341" t="s">
        <v>5709</v>
      </c>
      <c r="C19" s="88" t="s">
        <v>2664</v>
      </c>
      <c r="D19" s="36" t="s">
        <v>4225</v>
      </c>
      <c r="E19" s="27">
        <v>18</v>
      </c>
      <c r="F19" s="27">
        <v>18</v>
      </c>
      <c r="G19" s="2" t="s">
        <v>1747</v>
      </c>
      <c r="M19" s="35">
        <v>7</v>
      </c>
      <c r="P19" s="35">
        <v>9</v>
      </c>
      <c r="T19" s="2" t="s">
        <v>1993</v>
      </c>
      <c r="U19" s="16" t="s">
        <v>1993</v>
      </c>
      <c r="V19" s="42" t="s">
        <v>1993</v>
      </c>
      <c r="W19" s="44"/>
      <c r="X19" s="36" t="s">
        <v>5713</v>
      </c>
    </row>
    <row r="20" spans="1:32">
      <c r="A20" s="318" t="s">
        <v>1747</v>
      </c>
      <c r="B20" s="2">
        <v>75</v>
      </c>
      <c r="C20" s="88" t="s">
        <v>2664</v>
      </c>
      <c r="D20" s="36" t="s">
        <v>5087</v>
      </c>
      <c r="E20" s="27">
        <v>1</v>
      </c>
      <c r="F20" s="27">
        <v>1</v>
      </c>
      <c r="G20" s="2" t="s">
        <v>2818</v>
      </c>
      <c r="H20" s="32">
        <v>4</v>
      </c>
      <c r="M20" s="35">
        <v>1</v>
      </c>
      <c r="T20" s="2" t="s">
        <v>3456</v>
      </c>
      <c r="U20" s="16">
        <v>3800</v>
      </c>
      <c r="V20" s="42" t="s">
        <v>1993</v>
      </c>
      <c r="W20" s="481" t="s">
        <v>4209</v>
      </c>
      <c r="X20" s="94"/>
    </row>
    <row r="21" spans="1:32">
      <c r="A21" s="318" t="s">
        <v>2273</v>
      </c>
      <c r="B21" s="2">
        <v>74</v>
      </c>
      <c r="C21" s="240" t="s">
        <v>2664</v>
      </c>
      <c r="D21" s="228" t="s">
        <v>2207</v>
      </c>
      <c r="E21" s="27">
        <v>12</v>
      </c>
      <c r="F21" s="27">
        <v>12</v>
      </c>
      <c r="G21" s="2" t="s">
        <v>1770</v>
      </c>
      <c r="H21" s="32">
        <v>4</v>
      </c>
      <c r="I21" s="35">
        <v>12</v>
      </c>
      <c r="M21" s="35">
        <v>8</v>
      </c>
      <c r="T21" s="2" t="s">
        <v>2818</v>
      </c>
      <c r="U21" s="16">
        <v>59275</v>
      </c>
      <c r="W21" s="368" t="s">
        <v>3059</v>
      </c>
    </row>
    <row r="22" spans="1:32">
      <c r="A22" s="318" t="s">
        <v>1297</v>
      </c>
      <c r="B22" s="2">
        <v>43</v>
      </c>
      <c r="C22" s="88" t="s">
        <v>2664</v>
      </c>
      <c r="D22" s="36" t="s">
        <v>1333</v>
      </c>
      <c r="E22" s="27">
        <v>0</v>
      </c>
      <c r="F22" s="27">
        <v>0</v>
      </c>
      <c r="G22" s="2" t="s">
        <v>2821</v>
      </c>
      <c r="H22" s="32">
        <v>3</v>
      </c>
      <c r="I22" s="35">
        <v>1</v>
      </c>
      <c r="T22" s="2" t="s">
        <v>1747</v>
      </c>
      <c r="U22" s="16">
        <v>23500</v>
      </c>
      <c r="W22" s="368" t="s">
        <v>2947</v>
      </c>
    </row>
    <row r="23" spans="1:32">
      <c r="A23" s="318" t="s">
        <v>1917</v>
      </c>
      <c r="B23" s="2">
        <v>189</v>
      </c>
      <c r="C23" s="24" t="s">
        <v>2664</v>
      </c>
      <c r="D23" s="36" t="s">
        <v>3714</v>
      </c>
      <c r="E23" s="27">
        <v>11</v>
      </c>
      <c r="F23" s="27">
        <v>11</v>
      </c>
      <c r="G23" s="2" t="s">
        <v>2818</v>
      </c>
      <c r="H23" s="32">
        <v>4</v>
      </c>
      <c r="I23" s="35">
        <v>6</v>
      </c>
      <c r="M23" s="35">
        <v>6</v>
      </c>
      <c r="P23" s="35">
        <v>3</v>
      </c>
      <c r="T23" s="2" t="s">
        <v>2830</v>
      </c>
      <c r="U23" s="16">
        <v>14000</v>
      </c>
      <c r="V23" s="42" t="s">
        <v>1993</v>
      </c>
      <c r="W23" s="481" t="s">
        <v>4593</v>
      </c>
      <c r="X23" s="94"/>
    </row>
    <row r="24" spans="1:32">
      <c r="A24" s="318" t="s">
        <v>1095</v>
      </c>
      <c r="B24" s="2">
        <v>50</v>
      </c>
      <c r="C24" s="88" t="s">
        <v>2664</v>
      </c>
      <c r="D24" s="36" t="s">
        <v>4056</v>
      </c>
      <c r="E24" s="27">
        <v>1</v>
      </c>
      <c r="F24" s="27">
        <v>1</v>
      </c>
      <c r="G24" s="2" t="s">
        <v>2821</v>
      </c>
      <c r="H24" s="32">
        <v>1</v>
      </c>
      <c r="J24" s="35">
        <v>1</v>
      </c>
      <c r="T24" s="2" t="s">
        <v>1747</v>
      </c>
      <c r="U24" s="16">
        <v>9740</v>
      </c>
      <c r="V24" s="42" t="s">
        <v>1993</v>
      </c>
      <c r="W24" s="368" t="s">
        <v>702</v>
      </c>
      <c r="X24" s="94" t="s">
        <v>625</v>
      </c>
    </row>
    <row r="25" spans="1:32">
      <c r="A25" s="318" t="s">
        <v>1860</v>
      </c>
      <c r="B25" s="2">
        <v>135</v>
      </c>
      <c r="C25" s="24" t="s">
        <v>2664</v>
      </c>
      <c r="D25" s="36" t="s">
        <v>2971</v>
      </c>
      <c r="E25" s="27">
        <v>9</v>
      </c>
      <c r="F25" s="27">
        <v>9</v>
      </c>
      <c r="G25" s="2" t="s">
        <v>2821</v>
      </c>
      <c r="H25" s="32">
        <v>4</v>
      </c>
      <c r="M25" s="35">
        <v>9</v>
      </c>
      <c r="T25" s="2" t="s">
        <v>3454</v>
      </c>
      <c r="U25" s="16">
        <v>5730</v>
      </c>
      <c r="V25" s="42" t="s">
        <v>1993</v>
      </c>
      <c r="W25" s="481" t="s">
        <v>2626</v>
      </c>
      <c r="X25" s="94"/>
    </row>
    <row r="26" spans="1:32">
      <c r="A26" s="340" t="s">
        <v>2665</v>
      </c>
      <c r="C26" s="24" t="s">
        <v>2664</v>
      </c>
      <c r="D26" s="36" t="s">
        <v>2971</v>
      </c>
      <c r="E26" s="27">
        <v>9</v>
      </c>
      <c r="F26" s="27">
        <v>9</v>
      </c>
      <c r="G26" s="2" t="s">
        <v>2818</v>
      </c>
      <c r="H26" s="32">
        <v>4</v>
      </c>
      <c r="M26" s="35">
        <v>5</v>
      </c>
      <c r="T26" s="2" t="s">
        <v>3454</v>
      </c>
      <c r="U26" s="16">
        <v>5730</v>
      </c>
      <c r="V26" s="42" t="s">
        <v>1993</v>
      </c>
      <c r="W26" s="481" t="s">
        <v>2626</v>
      </c>
      <c r="X26" s="94"/>
    </row>
    <row r="27" spans="1:32">
      <c r="A27" s="318" t="s">
        <v>363</v>
      </c>
      <c r="B27" s="2">
        <v>203</v>
      </c>
      <c r="C27" s="24" t="s">
        <v>2664</v>
      </c>
      <c r="D27" s="36" t="s">
        <v>2683</v>
      </c>
      <c r="E27" s="27">
        <v>0</v>
      </c>
      <c r="F27" s="27">
        <v>0</v>
      </c>
      <c r="G27" s="2" t="s">
        <v>2818</v>
      </c>
      <c r="H27" s="32">
        <v>5</v>
      </c>
      <c r="I27" s="35">
        <v>2</v>
      </c>
      <c r="T27" s="2" t="s">
        <v>1747</v>
      </c>
      <c r="U27" s="16">
        <v>1000</v>
      </c>
      <c r="V27" s="42" t="s">
        <v>1993</v>
      </c>
      <c r="W27" s="368" t="s">
        <v>1570</v>
      </c>
      <c r="X27" s="94"/>
    </row>
    <row r="28" spans="1:32">
      <c r="A28" s="318" t="s">
        <v>1917</v>
      </c>
      <c r="B28" s="2">
        <v>190</v>
      </c>
      <c r="C28" s="24" t="s">
        <v>2664</v>
      </c>
      <c r="D28" s="36" t="s">
        <v>1732</v>
      </c>
      <c r="E28" s="27">
        <v>4</v>
      </c>
      <c r="F28" s="27">
        <v>4</v>
      </c>
      <c r="G28" s="2" t="s">
        <v>2818</v>
      </c>
      <c r="H28" s="32">
        <v>4</v>
      </c>
      <c r="I28" s="35">
        <v>3</v>
      </c>
      <c r="M28" s="35">
        <v>3</v>
      </c>
      <c r="T28" s="2" t="s">
        <v>2818</v>
      </c>
      <c r="U28" s="16">
        <v>6460</v>
      </c>
      <c r="V28" s="42" t="s">
        <v>1993</v>
      </c>
      <c r="W28" s="368" t="s">
        <v>1727</v>
      </c>
      <c r="X28" s="94"/>
    </row>
    <row r="29" spans="1:32">
      <c r="A29" s="318" t="s">
        <v>1095</v>
      </c>
      <c r="B29" s="2">
        <v>98</v>
      </c>
      <c r="C29" s="88" t="s">
        <v>2664</v>
      </c>
      <c r="D29" s="36" t="s">
        <v>1707</v>
      </c>
      <c r="E29" s="27">
        <v>2</v>
      </c>
      <c r="F29" s="27">
        <v>2</v>
      </c>
      <c r="G29" s="2" t="s">
        <v>2821</v>
      </c>
      <c r="H29" s="32">
        <v>4</v>
      </c>
      <c r="I29" s="35">
        <v>3</v>
      </c>
      <c r="M29" s="35">
        <v>1</v>
      </c>
      <c r="T29" s="2" t="s">
        <v>2818</v>
      </c>
      <c r="U29" s="16">
        <v>2500</v>
      </c>
      <c r="V29" s="89">
        <v>1000</v>
      </c>
      <c r="W29" s="480" t="s">
        <v>578</v>
      </c>
      <c r="X29" s="94" t="s">
        <v>625</v>
      </c>
    </row>
    <row r="30" spans="1:32">
      <c r="A30" s="318" t="s">
        <v>1095</v>
      </c>
      <c r="B30" s="2">
        <v>181</v>
      </c>
      <c r="C30" s="88" t="s">
        <v>2664</v>
      </c>
      <c r="D30" s="36" t="s">
        <v>1711</v>
      </c>
      <c r="E30" s="27">
        <v>6</v>
      </c>
      <c r="F30" s="27">
        <v>6</v>
      </c>
      <c r="G30" s="2" t="s">
        <v>1747</v>
      </c>
      <c r="H30" s="32">
        <v>4</v>
      </c>
      <c r="M30" s="35">
        <v>6</v>
      </c>
      <c r="T30" s="2" t="s">
        <v>2818</v>
      </c>
      <c r="U30" s="16">
        <v>15630</v>
      </c>
      <c r="V30" s="89">
        <v>5210</v>
      </c>
      <c r="W30" s="481" t="s">
        <v>2947</v>
      </c>
      <c r="X30" s="94" t="s">
        <v>625</v>
      </c>
    </row>
    <row r="31" spans="1:32">
      <c r="A31" s="318" t="s">
        <v>363</v>
      </c>
      <c r="B31" s="2">
        <v>199</v>
      </c>
      <c r="C31" s="24" t="s">
        <v>2664</v>
      </c>
      <c r="D31" s="36" t="s">
        <v>2544</v>
      </c>
      <c r="E31" s="27">
        <v>1</v>
      </c>
      <c r="F31" s="27">
        <v>1</v>
      </c>
      <c r="G31" s="2" t="s">
        <v>2818</v>
      </c>
      <c r="H31" s="32">
        <v>4</v>
      </c>
      <c r="I31" s="35">
        <v>3</v>
      </c>
      <c r="T31" s="2" t="s">
        <v>2818</v>
      </c>
      <c r="U31" s="16">
        <v>1800</v>
      </c>
      <c r="V31" s="42" t="s">
        <v>1993</v>
      </c>
      <c r="W31" s="368" t="s">
        <v>1727</v>
      </c>
      <c r="X31" s="94"/>
    </row>
    <row r="32" spans="1:32">
      <c r="A32" s="318" t="s">
        <v>1917</v>
      </c>
      <c r="B32" s="2">
        <v>189</v>
      </c>
      <c r="C32" s="24" t="s">
        <v>2664</v>
      </c>
      <c r="D32" s="36" t="s">
        <v>3715</v>
      </c>
      <c r="E32" s="27">
        <v>4</v>
      </c>
      <c r="F32" s="27">
        <v>4</v>
      </c>
      <c r="G32" s="2" t="s">
        <v>2818</v>
      </c>
      <c r="H32" s="32">
        <v>4</v>
      </c>
      <c r="I32" s="35">
        <v>3</v>
      </c>
      <c r="M32" s="35">
        <v>3</v>
      </c>
      <c r="T32" s="2" t="s">
        <v>2818</v>
      </c>
      <c r="U32" s="16">
        <v>2100</v>
      </c>
      <c r="V32" s="42" t="s">
        <v>1993</v>
      </c>
      <c r="W32" s="481" t="s">
        <v>1727</v>
      </c>
      <c r="X32" s="94"/>
    </row>
    <row r="33" spans="1:24">
      <c r="A33" s="318" t="s">
        <v>1917</v>
      </c>
      <c r="B33" s="20">
        <v>94</v>
      </c>
      <c r="C33" s="233" t="s">
        <v>2664</v>
      </c>
      <c r="D33" s="36" t="s">
        <v>1012</v>
      </c>
      <c r="E33" s="26">
        <v>3</v>
      </c>
      <c r="F33" s="26">
        <v>3</v>
      </c>
      <c r="G33" s="2" t="s">
        <v>1747</v>
      </c>
      <c r="H33" s="32">
        <v>4</v>
      </c>
      <c r="I33" s="35">
        <v>3</v>
      </c>
      <c r="T33" s="2">
        <v>0</v>
      </c>
      <c r="U33" s="16" t="s">
        <v>1993</v>
      </c>
      <c r="V33" s="42" t="s">
        <v>1993</v>
      </c>
      <c r="W33" s="368" t="s">
        <v>1727</v>
      </c>
      <c r="X33" s="94"/>
    </row>
    <row r="34" spans="1:24">
      <c r="A34" s="341" t="s">
        <v>2665</v>
      </c>
      <c r="B34" s="20"/>
      <c r="C34" s="240" t="s">
        <v>2664</v>
      </c>
      <c r="D34" s="36" t="s">
        <v>1243</v>
      </c>
      <c r="E34" s="26">
        <v>5</v>
      </c>
      <c r="F34" s="26"/>
      <c r="G34" s="2" t="s">
        <v>1747</v>
      </c>
      <c r="H34" s="32">
        <v>4</v>
      </c>
      <c r="I34" s="35">
        <v>6</v>
      </c>
      <c r="M34" s="35">
        <v>1</v>
      </c>
      <c r="V34" s="42"/>
      <c r="W34" s="368" t="s">
        <v>1727</v>
      </c>
      <c r="X34" s="94"/>
    </row>
    <row r="35" spans="1:24">
      <c r="A35" s="318" t="s">
        <v>363</v>
      </c>
      <c r="B35" s="2">
        <v>199</v>
      </c>
      <c r="C35" s="24" t="s">
        <v>2664</v>
      </c>
      <c r="D35" s="36" t="s">
        <v>2545</v>
      </c>
      <c r="E35" s="27">
        <v>2</v>
      </c>
      <c r="F35" s="27">
        <v>2</v>
      </c>
      <c r="G35" s="2" t="s">
        <v>2818</v>
      </c>
      <c r="H35" s="32">
        <v>4</v>
      </c>
      <c r="I35" s="35">
        <v>6</v>
      </c>
      <c r="T35" s="2" t="s">
        <v>2818</v>
      </c>
      <c r="U35" s="16">
        <v>3300</v>
      </c>
      <c r="V35" s="42" t="s">
        <v>1993</v>
      </c>
      <c r="W35" s="368" t="s">
        <v>1727</v>
      </c>
      <c r="X35" s="94"/>
    </row>
    <row r="36" spans="1:24">
      <c r="A36" s="341" t="s">
        <v>2665</v>
      </c>
      <c r="C36" s="88" t="s">
        <v>2664</v>
      </c>
      <c r="D36" s="36" t="s">
        <v>1244</v>
      </c>
      <c r="E36" s="27">
        <v>4</v>
      </c>
      <c r="F36" s="27">
        <v>4</v>
      </c>
      <c r="G36" s="2" t="s">
        <v>2818</v>
      </c>
      <c r="H36" s="32">
        <v>4</v>
      </c>
      <c r="I36" s="35">
        <v>6</v>
      </c>
      <c r="M36" s="35">
        <v>1</v>
      </c>
      <c r="O36" s="35">
        <v>1</v>
      </c>
      <c r="T36" s="2" t="s">
        <v>2818</v>
      </c>
      <c r="U36" s="16">
        <v>6000</v>
      </c>
      <c r="V36" s="42"/>
      <c r="W36" s="368" t="s">
        <v>1727</v>
      </c>
      <c r="X36" s="94"/>
    </row>
    <row r="37" spans="1:24">
      <c r="A37" s="318" t="s">
        <v>1095</v>
      </c>
      <c r="B37" s="2">
        <v>52</v>
      </c>
      <c r="C37" s="88" t="s">
        <v>1758</v>
      </c>
      <c r="D37" s="36" t="s">
        <v>4059</v>
      </c>
      <c r="E37" s="27">
        <v>4</v>
      </c>
      <c r="F37" s="27">
        <v>4</v>
      </c>
      <c r="G37" s="2" t="s">
        <v>2818</v>
      </c>
      <c r="H37" s="32">
        <v>4</v>
      </c>
      <c r="I37" s="35">
        <v>6</v>
      </c>
      <c r="M37" s="35">
        <v>2</v>
      </c>
      <c r="T37" s="2" t="s">
        <v>2818</v>
      </c>
      <c r="U37" s="16">
        <v>16225</v>
      </c>
      <c r="V37" s="42" t="s">
        <v>1993</v>
      </c>
      <c r="W37" s="481" t="s">
        <v>1727</v>
      </c>
      <c r="X37" s="94" t="s">
        <v>625</v>
      </c>
    </row>
    <row r="38" spans="1:24">
      <c r="A38" s="318" t="s">
        <v>1860</v>
      </c>
      <c r="B38" s="2">
        <v>140</v>
      </c>
      <c r="C38" s="24" t="s">
        <v>2664</v>
      </c>
      <c r="D38" s="36" t="s">
        <v>1914</v>
      </c>
      <c r="E38" s="27">
        <v>3</v>
      </c>
      <c r="F38" s="27">
        <v>3</v>
      </c>
      <c r="G38" s="2" t="s">
        <v>1747</v>
      </c>
      <c r="H38" s="32">
        <v>4</v>
      </c>
      <c r="I38" s="35">
        <v>9</v>
      </c>
      <c r="T38" s="2" t="s">
        <v>2818</v>
      </c>
      <c r="U38" s="16">
        <v>13400</v>
      </c>
      <c r="V38" s="42" t="s">
        <v>1993</v>
      </c>
      <c r="W38" s="368" t="s">
        <v>1727</v>
      </c>
      <c r="X38" s="94"/>
    </row>
    <row r="39" spans="1:24">
      <c r="A39" s="318" t="s">
        <v>1860</v>
      </c>
      <c r="B39" s="2">
        <v>140</v>
      </c>
      <c r="C39" s="24" t="s">
        <v>2664</v>
      </c>
      <c r="D39" s="36" t="s">
        <v>1915</v>
      </c>
      <c r="E39" s="27">
        <v>5</v>
      </c>
      <c r="F39" s="27">
        <v>5</v>
      </c>
      <c r="G39" s="2" t="s">
        <v>1747</v>
      </c>
      <c r="H39" s="32">
        <v>4</v>
      </c>
      <c r="M39" s="35">
        <v>5</v>
      </c>
      <c r="T39" s="2" t="s">
        <v>2818</v>
      </c>
      <c r="U39" s="16">
        <v>16200</v>
      </c>
      <c r="V39" s="42" t="s">
        <v>1993</v>
      </c>
      <c r="W39" s="368" t="s">
        <v>1727</v>
      </c>
      <c r="X39" s="94"/>
    </row>
    <row r="40" spans="1:24">
      <c r="A40" s="318" t="s">
        <v>1169</v>
      </c>
      <c r="B40" s="2">
        <v>75</v>
      </c>
      <c r="C40" s="88" t="s">
        <v>2664</v>
      </c>
      <c r="D40" s="36" t="s">
        <v>1245</v>
      </c>
      <c r="E40" s="27">
        <v>2</v>
      </c>
      <c r="F40" s="27">
        <v>2</v>
      </c>
      <c r="G40" s="2" t="s">
        <v>2821</v>
      </c>
      <c r="H40" s="32">
        <v>4</v>
      </c>
      <c r="I40" s="35">
        <v>6</v>
      </c>
      <c r="T40" s="2" t="s">
        <v>3456</v>
      </c>
      <c r="U40" s="16">
        <v>25340</v>
      </c>
      <c r="W40" s="502" t="s">
        <v>171</v>
      </c>
    </row>
    <row r="41" spans="1:24">
      <c r="A41" s="340" t="s">
        <v>2665</v>
      </c>
      <c r="C41" s="24" t="s">
        <v>2664</v>
      </c>
      <c r="D41" s="41" t="s">
        <v>1663</v>
      </c>
      <c r="E41" s="27">
        <v>3</v>
      </c>
      <c r="F41" s="27">
        <v>3</v>
      </c>
      <c r="G41" s="2" t="s">
        <v>2818</v>
      </c>
      <c r="H41" s="32">
        <v>4</v>
      </c>
      <c r="I41" s="35">
        <v>6</v>
      </c>
      <c r="M41" s="35">
        <v>1</v>
      </c>
      <c r="R41" s="246"/>
      <c r="S41" s="339"/>
      <c r="T41" s="2" t="s">
        <v>2818</v>
      </c>
      <c r="U41" s="16">
        <v>4200</v>
      </c>
      <c r="V41" s="89" t="s">
        <v>1993</v>
      </c>
      <c r="W41" s="368" t="s">
        <v>1727</v>
      </c>
      <c r="X41" s="36" t="s">
        <v>1993</v>
      </c>
    </row>
    <row r="42" spans="1:24">
      <c r="A42" s="318" t="s">
        <v>1917</v>
      </c>
      <c r="B42" s="2">
        <v>71</v>
      </c>
      <c r="C42" s="24" t="s">
        <v>2664</v>
      </c>
      <c r="D42" s="36" t="s">
        <v>1833</v>
      </c>
      <c r="E42" s="27">
        <v>2</v>
      </c>
      <c r="F42" s="27">
        <v>2</v>
      </c>
      <c r="G42" s="2" t="s">
        <v>2818</v>
      </c>
      <c r="H42" s="32">
        <v>4</v>
      </c>
      <c r="I42" s="35">
        <v>3</v>
      </c>
      <c r="M42" s="35">
        <v>1</v>
      </c>
      <c r="T42" s="2" t="s">
        <v>2818</v>
      </c>
      <c r="U42" s="16">
        <v>5860</v>
      </c>
      <c r="V42" s="42" t="s">
        <v>1993</v>
      </c>
      <c r="W42" s="368" t="s">
        <v>1727</v>
      </c>
      <c r="X42" s="94"/>
    </row>
    <row r="43" spans="1:24">
      <c r="A43" s="318" t="s">
        <v>365</v>
      </c>
      <c r="B43" s="2">
        <v>105</v>
      </c>
      <c r="C43" s="24" t="s">
        <v>2664</v>
      </c>
      <c r="D43" s="36" t="s">
        <v>1766</v>
      </c>
      <c r="E43" s="27">
        <v>0</v>
      </c>
      <c r="F43" s="27">
        <v>0</v>
      </c>
      <c r="G43" s="2" t="s">
        <v>2818</v>
      </c>
      <c r="H43" s="32">
        <v>3</v>
      </c>
      <c r="I43" s="35">
        <v>1</v>
      </c>
      <c r="T43" s="2" t="s">
        <v>1747</v>
      </c>
      <c r="U43" s="16">
        <v>25000</v>
      </c>
      <c r="V43" s="89">
        <v>8000</v>
      </c>
      <c r="W43" s="481" t="s">
        <v>4211</v>
      </c>
      <c r="X43" s="94"/>
    </row>
    <row r="44" spans="1:24">
      <c r="A44" s="318" t="s">
        <v>365</v>
      </c>
      <c r="B44" s="2">
        <v>107</v>
      </c>
      <c r="C44" s="24" t="s">
        <v>2664</v>
      </c>
      <c r="D44" s="36" t="s">
        <v>1769</v>
      </c>
      <c r="E44" s="27">
        <v>4</v>
      </c>
      <c r="F44" s="27">
        <v>4</v>
      </c>
      <c r="G44" s="2" t="s">
        <v>1770</v>
      </c>
      <c r="H44" s="32">
        <v>4</v>
      </c>
      <c r="I44" s="35">
        <v>12</v>
      </c>
      <c r="T44" s="2" t="s">
        <v>3455</v>
      </c>
      <c r="U44" s="16">
        <v>5000</v>
      </c>
      <c r="V44" s="42" t="s">
        <v>1993</v>
      </c>
      <c r="W44" s="481" t="s">
        <v>1767</v>
      </c>
      <c r="X44" s="94"/>
    </row>
    <row r="45" spans="1:24">
      <c r="A45" s="318" t="s">
        <v>1747</v>
      </c>
      <c r="B45" s="2">
        <v>70</v>
      </c>
      <c r="C45" s="24" t="s">
        <v>2664</v>
      </c>
      <c r="D45" s="36" t="s">
        <v>5081</v>
      </c>
      <c r="E45" s="27">
        <v>1</v>
      </c>
      <c r="F45" s="27">
        <v>1</v>
      </c>
      <c r="G45" s="2" t="s">
        <v>2821</v>
      </c>
      <c r="H45" s="32">
        <v>1</v>
      </c>
      <c r="I45" s="35">
        <v>1</v>
      </c>
      <c r="K45" s="35">
        <v>1</v>
      </c>
      <c r="T45" s="2" t="s">
        <v>3456</v>
      </c>
      <c r="U45" s="16">
        <v>13000</v>
      </c>
      <c r="V45" s="42" t="s">
        <v>1993</v>
      </c>
      <c r="W45" s="481" t="s">
        <v>1684</v>
      </c>
      <c r="X45" s="94"/>
    </row>
    <row r="46" spans="1:24">
      <c r="A46" s="318" t="s">
        <v>1169</v>
      </c>
      <c r="B46" s="2">
        <v>75</v>
      </c>
      <c r="C46" s="88" t="s">
        <v>2664</v>
      </c>
      <c r="D46" s="36" t="s">
        <v>170</v>
      </c>
      <c r="E46" s="27">
        <v>3</v>
      </c>
      <c r="F46" s="27">
        <v>3</v>
      </c>
      <c r="G46" s="2" t="s">
        <v>2818</v>
      </c>
      <c r="H46" s="32">
        <v>4</v>
      </c>
      <c r="I46" s="35">
        <v>9</v>
      </c>
      <c r="T46" s="2" t="s">
        <v>2818</v>
      </c>
      <c r="U46" s="16">
        <v>15090</v>
      </c>
      <c r="W46" s="368" t="s">
        <v>1727</v>
      </c>
    </row>
    <row r="47" spans="1:24">
      <c r="A47" s="318" t="s">
        <v>2273</v>
      </c>
      <c r="B47" s="2">
        <v>76</v>
      </c>
      <c r="C47" s="88" t="s">
        <v>2664</v>
      </c>
      <c r="D47" s="282" t="s">
        <v>2208</v>
      </c>
      <c r="E47" s="27">
        <v>0</v>
      </c>
      <c r="F47" s="27">
        <v>0</v>
      </c>
      <c r="G47" s="2" t="s">
        <v>2818</v>
      </c>
      <c r="H47" s="32">
        <v>5</v>
      </c>
      <c r="I47" s="35">
        <v>1</v>
      </c>
      <c r="T47" s="2" t="s">
        <v>1747</v>
      </c>
      <c r="U47" s="16">
        <v>8995</v>
      </c>
      <c r="W47" s="368" t="s">
        <v>4213</v>
      </c>
    </row>
    <row r="48" spans="1:24">
      <c r="A48" s="318" t="s">
        <v>365</v>
      </c>
      <c r="B48" s="2">
        <v>107</v>
      </c>
      <c r="C48" s="24" t="s">
        <v>2664</v>
      </c>
      <c r="D48" s="36" t="s">
        <v>1768</v>
      </c>
      <c r="E48" s="27">
        <v>3</v>
      </c>
      <c r="F48" s="27">
        <v>3</v>
      </c>
      <c r="G48" s="2" t="s">
        <v>1747</v>
      </c>
      <c r="H48" s="32">
        <v>4</v>
      </c>
      <c r="I48" s="35">
        <v>9</v>
      </c>
      <c r="T48" s="2" t="s">
        <v>3455</v>
      </c>
      <c r="U48" s="16">
        <v>3200</v>
      </c>
      <c r="V48" s="42" t="s">
        <v>1993</v>
      </c>
      <c r="W48" s="481" t="s">
        <v>1767</v>
      </c>
      <c r="X48" s="94"/>
    </row>
    <row r="49" spans="1:24">
      <c r="A49" s="318" t="s">
        <v>1758</v>
      </c>
      <c r="B49" s="2">
        <v>55</v>
      </c>
      <c r="C49" s="88" t="s">
        <v>2664</v>
      </c>
      <c r="D49" s="41" t="s">
        <v>2715</v>
      </c>
      <c r="E49" s="27">
        <v>5</v>
      </c>
      <c r="F49" s="27">
        <v>5</v>
      </c>
      <c r="G49" s="2" t="s">
        <v>1747</v>
      </c>
      <c r="H49" s="32">
        <v>4</v>
      </c>
      <c r="I49" s="35">
        <v>6</v>
      </c>
      <c r="L49" s="35">
        <v>3</v>
      </c>
      <c r="T49" s="2" t="s">
        <v>3456</v>
      </c>
      <c r="U49" s="16">
        <v>4100</v>
      </c>
      <c r="V49" s="42" t="s">
        <v>1993</v>
      </c>
      <c r="W49" s="481" t="s">
        <v>2947</v>
      </c>
      <c r="X49" s="94" t="s">
        <v>625</v>
      </c>
    </row>
    <row r="50" spans="1:24">
      <c r="A50" s="318" t="s">
        <v>1917</v>
      </c>
      <c r="B50" s="2">
        <v>192</v>
      </c>
      <c r="C50" s="24" t="s">
        <v>2664</v>
      </c>
      <c r="D50" s="36" t="s">
        <v>691</v>
      </c>
      <c r="E50" s="27">
        <v>6</v>
      </c>
      <c r="F50" s="27">
        <v>6</v>
      </c>
      <c r="G50" s="2" t="s">
        <v>2818</v>
      </c>
      <c r="H50" s="32">
        <v>4</v>
      </c>
      <c r="I50" s="35">
        <v>6</v>
      </c>
      <c r="M50" s="35">
        <v>4</v>
      </c>
      <c r="T50" s="2" t="s">
        <v>2818</v>
      </c>
      <c r="U50" s="16">
        <v>17900</v>
      </c>
      <c r="V50" s="42" t="s">
        <v>1993</v>
      </c>
      <c r="W50" s="368" t="s">
        <v>1727</v>
      </c>
      <c r="X50" s="94"/>
    </row>
    <row r="51" spans="1:24">
      <c r="A51" s="318" t="s">
        <v>363</v>
      </c>
      <c r="B51" s="2">
        <v>267</v>
      </c>
      <c r="C51" s="24" t="s">
        <v>2666</v>
      </c>
      <c r="D51" s="36" t="s">
        <v>1013</v>
      </c>
      <c r="E51" s="484">
        <v>5</v>
      </c>
      <c r="F51" s="27">
        <v>6</v>
      </c>
      <c r="G51" s="2" t="s">
        <v>2818</v>
      </c>
      <c r="H51" s="32">
        <v>3</v>
      </c>
      <c r="I51" s="246"/>
      <c r="J51" s="246"/>
      <c r="K51" s="246">
        <v>6</v>
      </c>
      <c r="L51" s="246"/>
      <c r="M51" s="246"/>
      <c r="N51" s="246"/>
      <c r="O51" s="246"/>
      <c r="P51" s="246"/>
      <c r="Q51" s="246"/>
      <c r="T51" s="2" t="s">
        <v>2461</v>
      </c>
      <c r="U51" s="16" t="s">
        <v>1993</v>
      </c>
      <c r="V51" s="42" t="s">
        <v>1993</v>
      </c>
      <c r="W51" s="481" t="s">
        <v>929</v>
      </c>
      <c r="X51" s="94"/>
    </row>
    <row r="52" spans="1:24">
      <c r="A52" s="318" t="s">
        <v>1917</v>
      </c>
      <c r="B52" s="2">
        <v>191</v>
      </c>
      <c r="C52" s="24" t="s">
        <v>2664</v>
      </c>
      <c r="D52" s="36" t="s">
        <v>1731</v>
      </c>
      <c r="E52" s="27">
        <v>5</v>
      </c>
      <c r="F52" s="27">
        <v>5</v>
      </c>
      <c r="G52" s="2" t="s">
        <v>2818</v>
      </c>
      <c r="H52" s="32">
        <v>4</v>
      </c>
      <c r="I52" s="35">
        <v>6</v>
      </c>
      <c r="M52" s="35">
        <v>3</v>
      </c>
      <c r="T52" s="2" t="s">
        <v>2818</v>
      </c>
      <c r="U52" s="16">
        <v>25000</v>
      </c>
      <c r="V52" s="42" t="s">
        <v>1993</v>
      </c>
      <c r="W52" s="368" t="s">
        <v>1727</v>
      </c>
      <c r="X52" s="94" t="s">
        <v>1728</v>
      </c>
    </row>
    <row r="53" spans="1:24">
      <c r="A53" s="318" t="s">
        <v>1095</v>
      </c>
      <c r="B53" s="2">
        <v>52</v>
      </c>
      <c r="C53" s="88" t="s">
        <v>2664</v>
      </c>
      <c r="D53" s="36" t="s">
        <v>4058</v>
      </c>
      <c r="E53" s="27">
        <v>1</v>
      </c>
      <c r="F53" s="27">
        <v>1</v>
      </c>
      <c r="G53" s="2" t="s">
        <v>2821</v>
      </c>
      <c r="H53" s="32">
        <v>3</v>
      </c>
      <c r="I53" s="35">
        <v>3</v>
      </c>
      <c r="T53" s="2" t="s">
        <v>3456</v>
      </c>
      <c r="U53" s="16">
        <v>9500</v>
      </c>
      <c r="V53" s="42" t="s">
        <v>1993</v>
      </c>
      <c r="W53" s="481" t="s">
        <v>4219</v>
      </c>
      <c r="X53" s="94" t="s">
        <v>625</v>
      </c>
    </row>
    <row r="54" spans="1:24">
      <c r="A54" s="318" t="s">
        <v>1917</v>
      </c>
      <c r="B54" s="2">
        <v>72</v>
      </c>
      <c r="C54" s="24" t="s">
        <v>2664</v>
      </c>
      <c r="D54" s="36" t="s">
        <v>1843</v>
      </c>
      <c r="E54" s="484">
        <v>1</v>
      </c>
      <c r="F54" s="27">
        <v>0</v>
      </c>
      <c r="G54" s="2" t="s">
        <v>1747</v>
      </c>
      <c r="H54" s="32">
        <v>5</v>
      </c>
      <c r="I54" s="35">
        <v>1</v>
      </c>
      <c r="T54" s="2" t="s">
        <v>1747</v>
      </c>
      <c r="U54" s="16" t="s">
        <v>1993</v>
      </c>
      <c r="V54" s="89">
        <v>4200</v>
      </c>
      <c r="W54" s="368" t="s">
        <v>1725</v>
      </c>
      <c r="X54" s="94"/>
    </row>
    <row r="55" spans="1:24">
      <c r="A55" s="318" t="s">
        <v>1095</v>
      </c>
      <c r="B55" s="2">
        <v>56</v>
      </c>
      <c r="C55" s="88" t="s">
        <v>2664</v>
      </c>
      <c r="D55" s="36" t="s">
        <v>4065</v>
      </c>
      <c r="E55" s="27">
        <v>1</v>
      </c>
      <c r="F55" s="27">
        <v>1</v>
      </c>
      <c r="G55" s="2" t="s">
        <v>1747</v>
      </c>
      <c r="H55" s="32">
        <v>5</v>
      </c>
      <c r="I55" s="35">
        <v>3</v>
      </c>
      <c r="T55" s="2" t="s">
        <v>3456</v>
      </c>
      <c r="U55" s="16">
        <v>15000</v>
      </c>
      <c r="V55" s="42" t="s">
        <v>1993</v>
      </c>
      <c r="W55" s="368" t="s">
        <v>1725</v>
      </c>
      <c r="X55" s="94" t="s">
        <v>625</v>
      </c>
    </row>
    <row r="56" spans="1:24">
      <c r="A56" s="341" t="s">
        <v>5058</v>
      </c>
      <c r="B56" s="2">
        <v>27</v>
      </c>
      <c r="C56" s="23" t="s">
        <v>578</v>
      </c>
      <c r="D56" s="36" t="s">
        <v>1938</v>
      </c>
      <c r="E56" s="27">
        <v>3</v>
      </c>
      <c r="F56" s="27">
        <v>3</v>
      </c>
      <c r="G56" s="2" t="s">
        <v>2818</v>
      </c>
      <c r="H56" s="32">
        <v>4</v>
      </c>
      <c r="M56" s="35">
        <v>3</v>
      </c>
      <c r="T56" s="2">
        <v>0</v>
      </c>
      <c r="U56" s="16" t="s">
        <v>1993</v>
      </c>
      <c r="V56" s="42" t="s">
        <v>1993</v>
      </c>
      <c r="W56" s="480" t="s">
        <v>578</v>
      </c>
      <c r="X56" s="94"/>
    </row>
    <row r="57" spans="1:24">
      <c r="A57" s="318" t="s">
        <v>1917</v>
      </c>
      <c r="B57" s="2">
        <v>190</v>
      </c>
      <c r="C57" s="24" t="s">
        <v>2664</v>
      </c>
      <c r="D57" s="36" t="s">
        <v>1730</v>
      </c>
      <c r="E57" s="27">
        <v>2</v>
      </c>
      <c r="F57" s="27">
        <v>2</v>
      </c>
      <c r="G57" s="2" t="s">
        <v>1747</v>
      </c>
      <c r="H57" s="32">
        <v>4</v>
      </c>
      <c r="I57" s="35">
        <v>6</v>
      </c>
      <c r="T57" s="2" t="s">
        <v>2818</v>
      </c>
      <c r="U57" s="16">
        <v>5500</v>
      </c>
      <c r="V57" s="42" t="s">
        <v>1993</v>
      </c>
      <c r="W57" s="368" t="s">
        <v>1727</v>
      </c>
      <c r="X57" s="94"/>
    </row>
    <row r="58" spans="1:24">
      <c r="A58" s="318" t="s">
        <v>2273</v>
      </c>
      <c r="B58" s="2">
        <v>78</v>
      </c>
      <c r="C58" s="88" t="s">
        <v>2664</v>
      </c>
      <c r="D58" s="282" t="s">
        <v>2210</v>
      </c>
      <c r="E58" s="27">
        <v>4</v>
      </c>
      <c r="F58" s="27">
        <v>4</v>
      </c>
      <c r="G58" s="2" t="s">
        <v>2818</v>
      </c>
      <c r="H58" s="32">
        <v>4</v>
      </c>
      <c r="I58" s="35">
        <v>12</v>
      </c>
      <c r="T58" s="2" t="s">
        <v>2818</v>
      </c>
      <c r="U58" s="16">
        <v>33720</v>
      </c>
      <c r="W58" s="368" t="s">
        <v>3059</v>
      </c>
    </row>
    <row r="59" spans="1:24">
      <c r="A59" s="340" t="s">
        <v>2665</v>
      </c>
      <c r="C59" s="24" t="s">
        <v>2664</v>
      </c>
      <c r="D59" s="41" t="s">
        <v>1664</v>
      </c>
      <c r="E59" s="27">
        <v>7</v>
      </c>
      <c r="F59" s="27">
        <v>7</v>
      </c>
      <c r="G59" s="2" t="s">
        <v>2818</v>
      </c>
      <c r="H59" s="32">
        <v>4</v>
      </c>
      <c r="I59" s="35">
        <v>6</v>
      </c>
      <c r="M59" s="35">
        <v>4</v>
      </c>
      <c r="O59" s="35">
        <v>1</v>
      </c>
      <c r="T59" s="2" t="s">
        <v>2818</v>
      </c>
      <c r="U59" s="16">
        <v>18800</v>
      </c>
      <c r="V59" s="89" t="s">
        <v>1993</v>
      </c>
      <c r="W59" s="368" t="s">
        <v>1727</v>
      </c>
      <c r="X59" s="36" t="s">
        <v>1993</v>
      </c>
    </row>
    <row r="60" spans="1:24">
      <c r="A60" s="318" t="s">
        <v>363</v>
      </c>
      <c r="B60" s="2">
        <v>201</v>
      </c>
      <c r="C60" s="24" t="s">
        <v>2664</v>
      </c>
      <c r="D60" s="36" t="s">
        <v>2547</v>
      </c>
      <c r="E60" s="27">
        <v>4</v>
      </c>
      <c r="F60" s="27">
        <v>4</v>
      </c>
      <c r="G60" s="2" t="s">
        <v>1747</v>
      </c>
      <c r="H60" s="32">
        <v>4</v>
      </c>
      <c r="I60" s="35">
        <v>12</v>
      </c>
      <c r="T60" s="2" t="s">
        <v>2818</v>
      </c>
      <c r="U60" s="16">
        <v>20000</v>
      </c>
      <c r="V60" s="42" t="s">
        <v>1993</v>
      </c>
      <c r="W60" s="368" t="s">
        <v>5303</v>
      </c>
      <c r="X60" s="94"/>
    </row>
    <row r="61" spans="1:24">
      <c r="A61" s="318" t="s">
        <v>1917</v>
      </c>
      <c r="B61" s="2">
        <v>194</v>
      </c>
      <c r="C61" s="24" t="s">
        <v>2664</v>
      </c>
      <c r="D61" s="36" t="s">
        <v>1834</v>
      </c>
      <c r="E61" s="27">
        <v>6</v>
      </c>
      <c r="F61" s="27">
        <v>6</v>
      </c>
      <c r="G61" s="2" t="s">
        <v>1770</v>
      </c>
      <c r="H61" s="32">
        <v>4</v>
      </c>
      <c r="I61" s="35">
        <v>18</v>
      </c>
      <c r="T61" s="2" t="s">
        <v>2818</v>
      </c>
      <c r="U61" s="16">
        <v>40000</v>
      </c>
      <c r="V61" s="42" t="s">
        <v>1993</v>
      </c>
      <c r="W61" s="368" t="s">
        <v>5303</v>
      </c>
      <c r="X61" s="94"/>
    </row>
    <row r="62" spans="1:24">
      <c r="A62" s="318" t="s">
        <v>2273</v>
      </c>
      <c r="B62" s="2">
        <v>80</v>
      </c>
      <c r="C62" s="88" t="s">
        <v>2664</v>
      </c>
      <c r="D62" s="282" t="s">
        <v>2224</v>
      </c>
      <c r="E62" s="27">
        <v>0</v>
      </c>
      <c r="F62" s="27">
        <v>0</v>
      </c>
      <c r="G62" s="2" t="s">
        <v>2818</v>
      </c>
      <c r="H62" s="32">
        <v>3</v>
      </c>
      <c r="I62" s="35">
        <v>1</v>
      </c>
      <c r="T62" s="2" t="s">
        <v>1747</v>
      </c>
      <c r="U62" s="16">
        <v>36500</v>
      </c>
      <c r="W62" s="368" t="s">
        <v>4213</v>
      </c>
    </row>
    <row r="63" spans="1:24">
      <c r="A63" s="318" t="s">
        <v>1758</v>
      </c>
      <c r="B63" s="22">
        <v>128</v>
      </c>
      <c r="C63" s="88" t="s">
        <v>2664</v>
      </c>
      <c r="D63" s="102" t="s">
        <v>740</v>
      </c>
      <c r="E63" s="27">
        <v>2</v>
      </c>
      <c r="F63" s="27">
        <v>2</v>
      </c>
      <c r="G63" s="22" t="s">
        <v>1747</v>
      </c>
      <c r="H63" s="32">
        <v>4</v>
      </c>
      <c r="I63" s="35">
        <v>6</v>
      </c>
      <c r="T63" s="2" t="s">
        <v>2818</v>
      </c>
      <c r="U63" s="16">
        <v>10000</v>
      </c>
      <c r="V63" s="42" t="s">
        <v>1993</v>
      </c>
      <c r="W63" s="481" t="s">
        <v>1955</v>
      </c>
      <c r="X63" s="94" t="s">
        <v>625</v>
      </c>
    </row>
    <row r="64" spans="1:24">
      <c r="A64" s="318" t="s">
        <v>1758</v>
      </c>
      <c r="B64" s="22">
        <v>128</v>
      </c>
      <c r="C64" s="88" t="s">
        <v>2664</v>
      </c>
      <c r="D64" s="41" t="s">
        <v>741</v>
      </c>
      <c r="E64" s="484">
        <v>5</v>
      </c>
      <c r="F64" s="27">
        <v>4</v>
      </c>
      <c r="G64" s="2" t="s">
        <v>1747</v>
      </c>
      <c r="H64" s="32">
        <v>4</v>
      </c>
      <c r="I64" s="35">
        <v>6</v>
      </c>
      <c r="M64" s="35">
        <v>2</v>
      </c>
      <c r="T64" s="2" t="s">
        <v>2818</v>
      </c>
      <c r="U64" s="16">
        <v>50000</v>
      </c>
      <c r="V64" s="42" t="s">
        <v>1993</v>
      </c>
      <c r="W64" s="481" t="s">
        <v>1955</v>
      </c>
      <c r="X64" s="94" t="s">
        <v>625</v>
      </c>
    </row>
    <row r="65" spans="1:24">
      <c r="A65" s="318" t="s">
        <v>1758</v>
      </c>
      <c r="B65" s="22">
        <v>129</v>
      </c>
      <c r="C65" s="88" t="s">
        <v>2664</v>
      </c>
      <c r="D65" s="41" t="s">
        <v>742</v>
      </c>
      <c r="E65" s="484">
        <v>8</v>
      </c>
      <c r="F65" s="27">
        <v>7</v>
      </c>
      <c r="G65" s="2" t="s">
        <v>1747</v>
      </c>
      <c r="H65" s="32">
        <v>4</v>
      </c>
      <c r="I65" s="35">
        <v>6</v>
      </c>
      <c r="M65" s="35">
        <v>5</v>
      </c>
      <c r="T65" s="2" t="s">
        <v>2818</v>
      </c>
      <c r="U65" s="16">
        <v>85000</v>
      </c>
      <c r="V65" s="42" t="s">
        <v>1993</v>
      </c>
      <c r="W65" s="481" t="s">
        <v>1955</v>
      </c>
      <c r="X65" s="94" t="s">
        <v>625</v>
      </c>
    </row>
    <row r="66" spans="1:24">
      <c r="A66" s="318" t="s">
        <v>1917</v>
      </c>
      <c r="B66" s="2">
        <v>66</v>
      </c>
      <c r="C66" s="479" t="s">
        <v>2664</v>
      </c>
      <c r="D66" s="36" t="s">
        <v>3705</v>
      </c>
      <c r="E66" s="27">
        <v>1</v>
      </c>
      <c r="F66" s="27">
        <v>1</v>
      </c>
      <c r="G66" s="2" t="s">
        <v>2818</v>
      </c>
      <c r="H66" s="32">
        <v>1</v>
      </c>
      <c r="I66" s="35">
        <v>3</v>
      </c>
      <c r="T66" s="2" t="s">
        <v>1747</v>
      </c>
      <c r="U66" s="16">
        <v>4150</v>
      </c>
      <c r="V66" s="42" t="s">
        <v>1993</v>
      </c>
      <c r="W66" s="481" t="s">
        <v>5194</v>
      </c>
      <c r="X66" s="94"/>
    </row>
    <row r="67" spans="1:24">
      <c r="A67" s="318" t="s">
        <v>364</v>
      </c>
      <c r="B67" s="2">
        <v>87</v>
      </c>
      <c r="C67" s="24" t="s">
        <v>2664</v>
      </c>
      <c r="D67" s="36" t="s">
        <v>3274</v>
      </c>
      <c r="E67" s="27">
        <v>5</v>
      </c>
      <c r="F67" s="27">
        <v>5</v>
      </c>
      <c r="G67" s="2" t="s">
        <v>2818</v>
      </c>
      <c r="H67" s="32">
        <v>4</v>
      </c>
      <c r="I67" s="35">
        <v>9</v>
      </c>
      <c r="M67" s="35">
        <v>2</v>
      </c>
      <c r="T67" s="2" t="s">
        <v>2818</v>
      </c>
      <c r="U67" s="16">
        <v>12000</v>
      </c>
      <c r="V67" s="42" t="s">
        <v>1993</v>
      </c>
      <c r="W67" s="481" t="s">
        <v>5194</v>
      </c>
      <c r="X67" s="94"/>
    </row>
    <row r="68" spans="1:24">
      <c r="A68" s="318" t="s">
        <v>1860</v>
      </c>
      <c r="B68" s="2">
        <v>149</v>
      </c>
      <c r="C68" s="24" t="s">
        <v>2664</v>
      </c>
      <c r="D68" s="36" t="s">
        <v>712</v>
      </c>
      <c r="E68" s="27">
        <v>1</v>
      </c>
      <c r="F68" s="27">
        <v>1</v>
      </c>
      <c r="G68" s="2" t="s">
        <v>2821</v>
      </c>
      <c r="H68" s="32">
        <v>4</v>
      </c>
      <c r="I68" s="35">
        <v>3</v>
      </c>
      <c r="T68" s="2">
        <v>0</v>
      </c>
      <c r="U68" s="16" t="s">
        <v>1993</v>
      </c>
      <c r="V68" s="42" t="s">
        <v>1993</v>
      </c>
      <c r="W68" s="481" t="s">
        <v>2947</v>
      </c>
      <c r="X68" s="94"/>
    </row>
    <row r="69" spans="1:24">
      <c r="A69" s="318" t="s">
        <v>2273</v>
      </c>
      <c r="B69" s="2">
        <v>84</v>
      </c>
      <c r="C69" s="88" t="s">
        <v>2664</v>
      </c>
      <c r="D69" s="282" t="s">
        <v>2201</v>
      </c>
      <c r="E69" s="27">
        <v>8</v>
      </c>
      <c r="F69" s="27">
        <v>8</v>
      </c>
      <c r="G69" s="2" t="s">
        <v>1747</v>
      </c>
      <c r="H69" s="32">
        <v>4</v>
      </c>
      <c r="I69" s="35">
        <v>12</v>
      </c>
      <c r="M69" s="35">
        <v>4</v>
      </c>
      <c r="T69" s="2" t="s">
        <v>2818</v>
      </c>
      <c r="U69" s="16">
        <v>31435</v>
      </c>
      <c r="W69" s="368" t="s">
        <v>2298</v>
      </c>
      <c r="X69" s="36" t="s">
        <v>2299</v>
      </c>
    </row>
    <row r="70" spans="1:24">
      <c r="A70" s="318" t="s">
        <v>363</v>
      </c>
      <c r="B70" s="2">
        <v>200</v>
      </c>
      <c r="C70" s="24" t="s">
        <v>2664</v>
      </c>
      <c r="D70" s="36" t="s">
        <v>2546</v>
      </c>
      <c r="E70" s="27">
        <v>4</v>
      </c>
      <c r="F70" s="27">
        <v>4</v>
      </c>
      <c r="G70" s="2" t="s">
        <v>1747</v>
      </c>
      <c r="H70" s="32">
        <v>4</v>
      </c>
      <c r="I70" s="35">
        <v>12</v>
      </c>
      <c r="T70" s="2" t="s">
        <v>2818</v>
      </c>
      <c r="U70" s="16">
        <v>21000</v>
      </c>
      <c r="V70" s="42" t="s">
        <v>1993</v>
      </c>
      <c r="W70" s="368" t="s">
        <v>3059</v>
      </c>
      <c r="X70" s="94"/>
    </row>
    <row r="71" spans="1:24">
      <c r="A71" s="318" t="s">
        <v>1095</v>
      </c>
      <c r="B71" s="2">
        <v>54</v>
      </c>
      <c r="C71" s="478" t="s">
        <v>2664</v>
      </c>
      <c r="D71" s="36" t="s">
        <v>4062</v>
      </c>
      <c r="E71" s="27">
        <v>7</v>
      </c>
      <c r="F71" s="27">
        <v>7</v>
      </c>
      <c r="G71" s="2" t="s">
        <v>1747</v>
      </c>
      <c r="H71" s="32">
        <v>4</v>
      </c>
      <c r="I71" s="35">
        <v>9</v>
      </c>
      <c r="L71" s="35">
        <v>4</v>
      </c>
      <c r="T71" s="2" t="s">
        <v>2818</v>
      </c>
      <c r="U71" s="16">
        <v>30565</v>
      </c>
      <c r="V71" s="42" t="s">
        <v>1993</v>
      </c>
      <c r="W71" s="368" t="s">
        <v>3059</v>
      </c>
      <c r="X71" s="94" t="s">
        <v>625</v>
      </c>
    </row>
    <row r="72" spans="1:24">
      <c r="A72" s="318" t="s">
        <v>1917</v>
      </c>
      <c r="B72" s="2">
        <v>197</v>
      </c>
      <c r="C72" s="24" t="s">
        <v>2664</v>
      </c>
      <c r="D72" s="36" t="s">
        <v>1835</v>
      </c>
      <c r="E72" s="484">
        <v>8</v>
      </c>
      <c r="F72" s="27">
        <v>5</v>
      </c>
      <c r="G72" s="2" t="s">
        <v>1770</v>
      </c>
      <c r="H72" s="32">
        <v>4</v>
      </c>
      <c r="I72" s="35">
        <v>16</v>
      </c>
      <c r="T72" s="2" t="s">
        <v>2818</v>
      </c>
      <c r="U72" s="16">
        <v>29000</v>
      </c>
      <c r="V72" s="42" t="s">
        <v>1993</v>
      </c>
      <c r="W72" s="368" t="s">
        <v>3059</v>
      </c>
      <c r="X72" s="94"/>
    </row>
    <row r="73" spans="1:24">
      <c r="A73" s="318" t="s">
        <v>363</v>
      </c>
      <c r="B73" s="2">
        <v>200</v>
      </c>
      <c r="C73" s="24" t="s">
        <v>2664</v>
      </c>
      <c r="D73" s="36" t="s">
        <v>726</v>
      </c>
      <c r="E73" s="27">
        <v>3</v>
      </c>
      <c r="F73" s="27">
        <v>3</v>
      </c>
      <c r="G73" s="2" t="s">
        <v>1747</v>
      </c>
      <c r="H73" s="32">
        <v>4</v>
      </c>
      <c r="I73" s="35">
        <v>9</v>
      </c>
      <c r="T73" s="2" t="s">
        <v>2818</v>
      </c>
      <c r="U73" s="16">
        <v>8500</v>
      </c>
      <c r="V73" s="42" t="s">
        <v>1993</v>
      </c>
      <c r="W73" s="481" t="s">
        <v>3064</v>
      </c>
      <c r="X73" s="94"/>
    </row>
    <row r="74" spans="1:24">
      <c r="A74" s="318" t="s">
        <v>1297</v>
      </c>
      <c r="B74" s="2">
        <v>43</v>
      </c>
      <c r="C74" s="88" t="s">
        <v>2664</v>
      </c>
      <c r="D74" s="36" t="s">
        <v>1334</v>
      </c>
      <c r="E74" s="27">
        <v>1</v>
      </c>
      <c r="F74" s="27">
        <v>1</v>
      </c>
      <c r="G74" s="2" t="s">
        <v>2821</v>
      </c>
      <c r="H74" s="32">
        <v>4</v>
      </c>
      <c r="I74" s="35">
        <v>3</v>
      </c>
      <c r="T74" s="2" t="s">
        <v>1747</v>
      </c>
      <c r="U74" s="16">
        <v>13000</v>
      </c>
      <c r="W74" s="368" t="s">
        <v>2947</v>
      </c>
    </row>
    <row r="75" spans="1:24">
      <c r="A75" s="318" t="s">
        <v>2273</v>
      </c>
      <c r="B75" s="2">
        <v>86</v>
      </c>
      <c r="C75" s="240" t="s">
        <v>2664</v>
      </c>
      <c r="D75" s="282" t="s">
        <v>2214</v>
      </c>
      <c r="E75" s="27">
        <v>2</v>
      </c>
      <c r="F75" s="27">
        <v>2</v>
      </c>
      <c r="G75" s="2" t="s">
        <v>1747</v>
      </c>
      <c r="H75" s="32">
        <v>4</v>
      </c>
      <c r="I75" s="35">
        <v>6</v>
      </c>
      <c r="T75" s="2" t="s">
        <v>2818</v>
      </c>
      <c r="U75" s="16">
        <v>13725</v>
      </c>
      <c r="W75" s="480" t="s">
        <v>4590</v>
      </c>
    </row>
    <row r="76" spans="1:24">
      <c r="A76" s="318" t="s">
        <v>2273</v>
      </c>
      <c r="B76" s="2">
        <v>88</v>
      </c>
      <c r="C76" s="88" t="s">
        <v>2664</v>
      </c>
      <c r="D76" s="282" t="s">
        <v>2215</v>
      </c>
      <c r="E76" s="27">
        <v>1</v>
      </c>
      <c r="F76" s="27">
        <v>1</v>
      </c>
      <c r="G76" s="2" t="s">
        <v>2818</v>
      </c>
      <c r="H76" s="32">
        <v>4</v>
      </c>
      <c r="M76" s="35">
        <v>1</v>
      </c>
      <c r="T76" s="2" t="s">
        <v>3456</v>
      </c>
      <c r="U76" s="16">
        <v>11330</v>
      </c>
      <c r="W76" s="368" t="s">
        <v>2216</v>
      </c>
    </row>
    <row r="77" spans="1:24">
      <c r="A77" s="318" t="s">
        <v>1917</v>
      </c>
      <c r="B77" s="2">
        <v>70</v>
      </c>
      <c r="C77" s="24" t="s">
        <v>2664</v>
      </c>
      <c r="D77" s="36" t="s">
        <v>709</v>
      </c>
      <c r="E77" s="27">
        <v>0</v>
      </c>
      <c r="F77" s="27">
        <v>0</v>
      </c>
      <c r="G77" s="2" t="s">
        <v>2821</v>
      </c>
      <c r="H77" s="32">
        <v>2</v>
      </c>
      <c r="I77" s="35">
        <v>2</v>
      </c>
      <c r="T77" s="2" t="s">
        <v>1747</v>
      </c>
      <c r="U77" s="16">
        <v>1300</v>
      </c>
      <c r="V77" s="42" t="s">
        <v>1993</v>
      </c>
      <c r="W77" s="368" t="s">
        <v>4213</v>
      </c>
      <c r="X77" s="94"/>
    </row>
    <row r="78" spans="1:24">
      <c r="A78" s="318" t="s">
        <v>2273</v>
      </c>
      <c r="B78" s="2">
        <v>90</v>
      </c>
      <c r="C78" s="88" t="s">
        <v>2664</v>
      </c>
      <c r="D78" s="282" t="s">
        <v>2223</v>
      </c>
      <c r="E78" s="27">
        <v>7</v>
      </c>
      <c r="F78" s="27">
        <v>7</v>
      </c>
      <c r="G78" s="2" t="s">
        <v>2818</v>
      </c>
      <c r="H78" s="32">
        <v>4</v>
      </c>
      <c r="L78" s="35">
        <v>1</v>
      </c>
      <c r="M78" s="35">
        <v>6</v>
      </c>
      <c r="T78" s="2" t="s">
        <v>2818</v>
      </c>
      <c r="U78" s="16">
        <v>28535</v>
      </c>
      <c r="W78" s="368" t="s">
        <v>5303</v>
      </c>
      <c r="X78" s="36" t="s">
        <v>4214</v>
      </c>
    </row>
    <row r="79" spans="1:24">
      <c r="A79" s="318" t="s">
        <v>1860</v>
      </c>
      <c r="B79" s="2">
        <v>148</v>
      </c>
      <c r="C79" s="24" t="s">
        <v>2664</v>
      </c>
      <c r="D79" s="36" t="s">
        <v>711</v>
      </c>
      <c r="E79" s="484">
        <v>1</v>
      </c>
      <c r="F79" s="27">
        <v>0</v>
      </c>
      <c r="G79" s="2" t="s">
        <v>2821</v>
      </c>
      <c r="H79" s="32">
        <v>5</v>
      </c>
      <c r="I79" s="35">
        <v>1</v>
      </c>
      <c r="T79" s="2" t="s">
        <v>2818</v>
      </c>
      <c r="U79" s="16">
        <v>6250</v>
      </c>
      <c r="V79" s="42" t="s">
        <v>1993</v>
      </c>
      <c r="W79" s="481" t="s">
        <v>5054</v>
      </c>
      <c r="X79" s="94"/>
    </row>
    <row r="80" spans="1:24">
      <c r="A80" s="318" t="s">
        <v>2273</v>
      </c>
      <c r="B80" s="2">
        <v>92</v>
      </c>
      <c r="C80" s="240" t="s">
        <v>2664</v>
      </c>
      <c r="D80" s="282" t="s">
        <v>2217</v>
      </c>
      <c r="E80" s="27">
        <v>8</v>
      </c>
      <c r="F80" s="27">
        <v>8</v>
      </c>
      <c r="G80" s="2" t="s">
        <v>2818</v>
      </c>
      <c r="H80" s="32">
        <v>2</v>
      </c>
      <c r="I80" s="35">
        <v>3</v>
      </c>
      <c r="K80" s="35">
        <v>3</v>
      </c>
      <c r="L80" s="35">
        <v>4</v>
      </c>
      <c r="T80" s="2" t="s">
        <v>3456</v>
      </c>
      <c r="U80" s="16">
        <v>23840</v>
      </c>
      <c r="W80" s="481" t="s">
        <v>2947</v>
      </c>
    </row>
    <row r="81" spans="1:24">
      <c r="A81" s="318" t="s">
        <v>1095</v>
      </c>
      <c r="B81" s="2">
        <v>53</v>
      </c>
      <c r="C81" s="88" t="s">
        <v>2664</v>
      </c>
      <c r="D81" s="36" t="s">
        <v>4060</v>
      </c>
      <c r="E81" s="27">
        <v>2</v>
      </c>
      <c r="F81" s="27">
        <v>2</v>
      </c>
      <c r="G81" s="2" t="s">
        <v>1747</v>
      </c>
      <c r="H81" s="32">
        <v>4</v>
      </c>
      <c r="I81" s="35">
        <v>8</v>
      </c>
      <c r="T81" s="2" t="s">
        <v>2818</v>
      </c>
      <c r="U81" s="16">
        <v>21500</v>
      </c>
      <c r="V81" s="42" t="s">
        <v>1993</v>
      </c>
      <c r="W81" s="368" t="s">
        <v>3059</v>
      </c>
      <c r="X81" s="94" t="s">
        <v>625</v>
      </c>
    </row>
    <row r="82" spans="1:24">
      <c r="A82" s="318" t="s">
        <v>364</v>
      </c>
      <c r="B82" s="2">
        <v>80</v>
      </c>
      <c r="C82" s="24" t="s">
        <v>2664</v>
      </c>
      <c r="D82" s="36" t="s">
        <v>5044</v>
      </c>
      <c r="E82" s="27">
        <v>0</v>
      </c>
      <c r="F82" s="27">
        <v>0</v>
      </c>
      <c r="G82" s="2" t="s">
        <v>2821</v>
      </c>
      <c r="H82" s="32">
        <v>1</v>
      </c>
      <c r="I82" s="35">
        <v>1</v>
      </c>
      <c r="T82" s="2" t="s">
        <v>1747</v>
      </c>
      <c r="U82" s="16">
        <v>2700</v>
      </c>
      <c r="V82" s="42" t="s">
        <v>1993</v>
      </c>
      <c r="W82" s="481" t="s">
        <v>692</v>
      </c>
      <c r="X82" s="94"/>
    </row>
    <row r="83" spans="1:24">
      <c r="A83" s="318" t="s">
        <v>1917</v>
      </c>
      <c r="B83" s="2">
        <v>67</v>
      </c>
      <c r="C83" s="24" t="s">
        <v>2664</v>
      </c>
      <c r="D83" s="36" t="s">
        <v>3706</v>
      </c>
      <c r="E83" s="27">
        <v>0</v>
      </c>
      <c r="F83" s="27">
        <v>0</v>
      </c>
      <c r="G83" s="2" t="s">
        <v>2818</v>
      </c>
      <c r="H83" s="32">
        <v>1</v>
      </c>
      <c r="I83" s="35">
        <v>2</v>
      </c>
      <c r="T83" s="2" t="s">
        <v>1747</v>
      </c>
      <c r="U83" s="16">
        <v>5870</v>
      </c>
      <c r="V83" s="42" t="s">
        <v>1993</v>
      </c>
      <c r="W83" s="480" t="s">
        <v>578</v>
      </c>
      <c r="X83" s="94"/>
    </row>
    <row r="84" spans="1:24">
      <c r="A84" s="318" t="s">
        <v>1860</v>
      </c>
      <c r="B84" s="2">
        <v>143</v>
      </c>
      <c r="C84" s="24" t="s">
        <v>2664</v>
      </c>
      <c r="D84" s="36" t="s">
        <v>5053</v>
      </c>
      <c r="E84" s="484">
        <v>8</v>
      </c>
      <c r="F84" s="27">
        <v>5</v>
      </c>
      <c r="G84" s="2" t="s">
        <v>1917</v>
      </c>
      <c r="H84" s="32">
        <v>5</v>
      </c>
      <c r="I84" s="35">
        <v>15</v>
      </c>
      <c r="T84" s="2" t="s">
        <v>3456</v>
      </c>
      <c r="U84" s="16">
        <v>120000</v>
      </c>
      <c r="V84" s="42" t="s">
        <v>1993</v>
      </c>
      <c r="W84" s="481" t="s">
        <v>5054</v>
      </c>
      <c r="X84" s="94"/>
    </row>
    <row r="85" spans="1:24">
      <c r="A85" s="318" t="s">
        <v>2273</v>
      </c>
      <c r="B85" s="2">
        <v>94</v>
      </c>
      <c r="C85" s="88" t="s">
        <v>2664</v>
      </c>
      <c r="D85" s="282" t="s">
        <v>2202</v>
      </c>
      <c r="E85" s="27">
        <v>3</v>
      </c>
      <c r="F85" s="27">
        <v>3</v>
      </c>
      <c r="G85" s="2" t="s">
        <v>2818</v>
      </c>
      <c r="H85" s="32">
        <v>3</v>
      </c>
      <c r="I85" s="35">
        <v>1</v>
      </c>
      <c r="J85" s="35">
        <v>3</v>
      </c>
      <c r="T85" s="2" t="s">
        <v>1747</v>
      </c>
      <c r="U85" s="16">
        <v>11380</v>
      </c>
      <c r="W85" s="368" t="s">
        <v>702</v>
      </c>
    </row>
    <row r="86" spans="1:24">
      <c r="A86" s="318" t="s">
        <v>1297</v>
      </c>
      <c r="B86" s="2">
        <v>44</v>
      </c>
      <c r="C86" s="478" t="s">
        <v>2664</v>
      </c>
      <c r="D86" s="36" t="s">
        <v>1335</v>
      </c>
      <c r="E86" s="27">
        <v>3</v>
      </c>
      <c r="F86" s="27">
        <v>3</v>
      </c>
      <c r="G86" s="2" t="s">
        <v>2821</v>
      </c>
      <c r="H86" s="32">
        <v>5</v>
      </c>
      <c r="L86" s="35">
        <v>3</v>
      </c>
      <c r="T86" s="2" t="s">
        <v>1747</v>
      </c>
      <c r="U86" s="16">
        <v>12500</v>
      </c>
      <c r="W86" s="368" t="s">
        <v>1725</v>
      </c>
    </row>
    <row r="87" spans="1:24">
      <c r="A87" s="318" t="s">
        <v>1917</v>
      </c>
      <c r="B87" s="2">
        <v>161</v>
      </c>
      <c r="C87" s="24" t="s">
        <v>2664</v>
      </c>
      <c r="D87" s="36" t="s">
        <v>3710</v>
      </c>
      <c r="E87" s="27">
        <v>0</v>
      </c>
      <c r="F87" s="27">
        <v>0</v>
      </c>
      <c r="G87" s="2" t="s">
        <v>2821</v>
      </c>
      <c r="H87" s="32">
        <v>2</v>
      </c>
      <c r="I87" s="35">
        <v>2</v>
      </c>
      <c r="T87" s="2" t="s">
        <v>1747</v>
      </c>
      <c r="U87" s="16">
        <v>4200</v>
      </c>
      <c r="V87" s="42" t="s">
        <v>1993</v>
      </c>
      <c r="W87" s="368" t="s">
        <v>1681</v>
      </c>
      <c r="X87" s="94"/>
    </row>
    <row r="88" spans="1:24">
      <c r="A88" s="318" t="s">
        <v>1917</v>
      </c>
      <c r="B88" s="2">
        <v>72</v>
      </c>
      <c r="C88" s="24" t="s">
        <v>2664</v>
      </c>
      <c r="D88" s="36" t="s">
        <v>1844</v>
      </c>
      <c r="E88" s="27">
        <v>0</v>
      </c>
      <c r="F88" s="27">
        <v>0</v>
      </c>
      <c r="G88" s="2" t="s">
        <v>2818</v>
      </c>
      <c r="H88" s="32">
        <v>5</v>
      </c>
      <c r="I88" s="35">
        <v>1</v>
      </c>
      <c r="T88" s="2" t="s">
        <v>1747</v>
      </c>
      <c r="U88" s="16">
        <v>1100</v>
      </c>
      <c r="V88" s="42" t="s">
        <v>1993</v>
      </c>
      <c r="W88" s="368" t="s">
        <v>1681</v>
      </c>
      <c r="X88" s="94"/>
    </row>
    <row r="89" spans="1:24">
      <c r="A89" s="318" t="s">
        <v>1747</v>
      </c>
      <c r="B89" s="2">
        <v>71</v>
      </c>
      <c r="C89" s="88" t="s">
        <v>2664</v>
      </c>
      <c r="D89" s="36" t="s">
        <v>5082</v>
      </c>
      <c r="E89" s="27">
        <v>1</v>
      </c>
      <c r="F89" s="27">
        <v>1</v>
      </c>
      <c r="G89" s="2" t="s">
        <v>2818</v>
      </c>
      <c r="H89" s="32">
        <v>2</v>
      </c>
      <c r="K89" s="35">
        <v>1</v>
      </c>
      <c r="T89" s="2" t="s">
        <v>1747</v>
      </c>
      <c r="U89" s="16">
        <v>4100</v>
      </c>
      <c r="V89" s="42" t="s">
        <v>1993</v>
      </c>
      <c r="W89" s="368" t="s">
        <v>1725</v>
      </c>
      <c r="X89" s="94"/>
    </row>
    <row r="90" spans="1:24">
      <c r="A90" s="318" t="s">
        <v>1169</v>
      </c>
      <c r="B90" s="2">
        <v>74</v>
      </c>
      <c r="C90" s="88" t="s">
        <v>2664</v>
      </c>
      <c r="D90" s="36" t="s">
        <v>168</v>
      </c>
      <c r="E90" s="27">
        <v>9</v>
      </c>
      <c r="F90" s="27">
        <v>9</v>
      </c>
      <c r="G90" s="2" t="s">
        <v>2818</v>
      </c>
      <c r="H90" s="32">
        <v>4</v>
      </c>
      <c r="K90" s="35">
        <v>5</v>
      </c>
      <c r="M90" s="35">
        <v>4</v>
      </c>
      <c r="T90" s="2" t="s">
        <v>2818</v>
      </c>
      <c r="U90" s="16">
        <v>35630</v>
      </c>
      <c r="W90" s="503" t="s">
        <v>169</v>
      </c>
    </row>
    <row r="91" spans="1:24">
      <c r="A91" s="318" t="s">
        <v>2273</v>
      </c>
      <c r="B91" s="2">
        <v>96</v>
      </c>
      <c r="C91" s="88" t="s">
        <v>2664</v>
      </c>
      <c r="D91" s="282" t="s">
        <v>2218</v>
      </c>
      <c r="E91" s="27">
        <v>5</v>
      </c>
      <c r="F91" s="27">
        <v>5</v>
      </c>
      <c r="G91" s="2" t="s">
        <v>1747</v>
      </c>
      <c r="H91" s="32">
        <v>4</v>
      </c>
      <c r="I91" s="35">
        <v>4</v>
      </c>
      <c r="M91" s="35">
        <v>4</v>
      </c>
      <c r="T91" s="2" t="s">
        <v>2818</v>
      </c>
      <c r="U91" s="16">
        <v>31375</v>
      </c>
      <c r="W91" s="368" t="s">
        <v>5286</v>
      </c>
    </row>
    <row r="92" spans="1:24">
      <c r="A92" s="341" t="s">
        <v>5057</v>
      </c>
      <c r="B92" s="2">
        <v>27</v>
      </c>
      <c r="C92" s="88" t="s">
        <v>2664</v>
      </c>
      <c r="D92" s="36" t="s">
        <v>724</v>
      </c>
      <c r="E92" s="27">
        <v>6</v>
      </c>
      <c r="F92" s="27">
        <v>6</v>
      </c>
      <c r="G92" s="2" t="s">
        <v>2821</v>
      </c>
      <c r="H92" s="32">
        <v>4</v>
      </c>
      <c r="L92" s="35">
        <v>6</v>
      </c>
      <c r="T92" s="2" t="s">
        <v>3456</v>
      </c>
      <c r="U92" s="16">
        <v>19500</v>
      </c>
      <c r="V92" s="42" t="s">
        <v>1993</v>
      </c>
      <c r="W92" s="481" t="s">
        <v>2947</v>
      </c>
      <c r="X92" s="94"/>
    </row>
    <row r="93" spans="1:24">
      <c r="A93" s="318" t="s">
        <v>1917</v>
      </c>
      <c r="B93" s="2">
        <v>160</v>
      </c>
      <c r="C93" s="24" t="s">
        <v>2664</v>
      </c>
      <c r="D93" s="36" t="s">
        <v>3707</v>
      </c>
      <c r="E93" s="27">
        <v>1</v>
      </c>
      <c r="F93" s="27">
        <v>1</v>
      </c>
      <c r="G93" s="2" t="s">
        <v>2818</v>
      </c>
      <c r="H93" s="32">
        <v>1</v>
      </c>
      <c r="I93" s="35">
        <v>3</v>
      </c>
      <c r="T93" s="2" t="s">
        <v>1747</v>
      </c>
      <c r="U93" s="16">
        <v>4300</v>
      </c>
      <c r="V93" s="42" t="s">
        <v>1993</v>
      </c>
      <c r="W93" s="481" t="s">
        <v>693</v>
      </c>
      <c r="X93" s="94"/>
    </row>
    <row r="94" spans="1:24">
      <c r="A94" s="318" t="s">
        <v>365</v>
      </c>
      <c r="B94" s="2">
        <v>103</v>
      </c>
      <c r="C94" s="479" t="s">
        <v>2664</v>
      </c>
      <c r="D94" s="36" t="s">
        <v>1764</v>
      </c>
      <c r="E94" s="27">
        <v>0</v>
      </c>
      <c r="F94" s="27">
        <v>0</v>
      </c>
      <c r="G94" s="2" t="s">
        <v>2818</v>
      </c>
      <c r="H94" s="32">
        <v>1</v>
      </c>
      <c r="I94" s="35">
        <v>2</v>
      </c>
      <c r="T94" s="2" t="s">
        <v>1747</v>
      </c>
      <c r="U94" s="16">
        <v>3800</v>
      </c>
      <c r="V94" s="42" t="s">
        <v>1993</v>
      </c>
      <c r="W94" s="481" t="s">
        <v>693</v>
      </c>
      <c r="X94" s="94"/>
    </row>
    <row r="95" spans="1:24">
      <c r="A95" s="318" t="s">
        <v>1758</v>
      </c>
      <c r="B95" s="2">
        <v>52</v>
      </c>
      <c r="C95" s="88" t="s">
        <v>2664</v>
      </c>
      <c r="D95" s="41" t="s">
        <v>2850</v>
      </c>
      <c r="E95" s="27">
        <v>0</v>
      </c>
      <c r="F95" s="27">
        <v>0</v>
      </c>
      <c r="G95" s="2" t="s">
        <v>2818</v>
      </c>
      <c r="H95" s="32">
        <v>1</v>
      </c>
      <c r="I95" s="35">
        <v>2</v>
      </c>
      <c r="T95" s="2" t="s">
        <v>1747</v>
      </c>
      <c r="U95" s="16">
        <v>3800</v>
      </c>
      <c r="V95" s="42" t="s">
        <v>1993</v>
      </c>
      <c r="W95" s="481" t="s">
        <v>693</v>
      </c>
      <c r="X95" s="94" t="s">
        <v>625</v>
      </c>
    </row>
    <row r="96" spans="1:24">
      <c r="A96" s="318" t="s">
        <v>2273</v>
      </c>
      <c r="B96" s="2">
        <v>98</v>
      </c>
      <c r="C96" s="478" t="s">
        <v>2664</v>
      </c>
      <c r="D96" s="282" t="s">
        <v>2219</v>
      </c>
      <c r="E96" s="27">
        <v>0</v>
      </c>
      <c r="F96" s="27">
        <v>0</v>
      </c>
      <c r="G96" s="2" t="s">
        <v>2821</v>
      </c>
      <c r="H96" s="32">
        <v>2</v>
      </c>
      <c r="I96" s="35">
        <v>1</v>
      </c>
      <c r="T96" s="2" t="s">
        <v>1747</v>
      </c>
      <c r="U96" s="16">
        <v>5210</v>
      </c>
      <c r="W96" s="368" t="s">
        <v>1681</v>
      </c>
      <c r="X96" s="94"/>
    </row>
    <row r="97" spans="1:24">
      <c r="A97" s="318" t="s">
        <v>2273</v>
      </c>
      <c r="B97" s="2">
        <v>100</v>
      </c>
      <c r="C97" s="240" t="s">
        <v>2664</v>
      </c>
      <c r="D97" s="282" t="s">
        <v>2220</v>
      </c>
      <c r="E97" s="27">
        <v>5</v>
      </c>
      <c r="F97" s="27">
        <v>5</v>
      </c>
      <c r="G97" s="2" t="s">
        <v>2818</v>
      </c>
      <c r="H97" s="32">
        <v>5</v>
      </c>
      <c r="L97" s="35">
        <v>3</v>
      </c>
      <c r="M97" s="35">
        <v>2</v>
      </c>
      <c r="T97" s="2" t="s">
        <v>1747</v>
      </c>
      <c r="U97" s="16">
        <v>17430</v>
      </c>
      <c r="W97" s="368" t="s">
        <v>702</v>
      </c>
    </row>
    <row r="98" spans="1:24">
      <c r="A98" s="318" t="s">
        <v>364</v>
      </c>
      <c r="B98" s="2">
        <v>82</v>
      </c>
      <c r="C98" s="24" t="s">
        <v>2664</v>
      </c>
      <c r="D98" s="36" t="s">
        <v>3267</v>
      </c>
      <c r="E98" s="27">
        <v>0</v>
      </c>
      <c r="F98" s="27">
        <v>0</v>
      </c>
      <c r="G98" s="2" t="s">
        <v>2818</v>
      </c>
      <c r="H98" s="32">
        <v>3</v>
      </c>
      <c r="I98" s="35">
        <v>2</v>
      </c>
      <c r="T98" s="2" t="s">
        <v>1747</v>
      </c>
      <c r="U98" s="16">
        <v>2500</v>
      </c>
      <c r="V98" s="42" t="s">
        <v>1993</v>
      </c>
      <c r="W98" s="481" t="s">
        <v>719</v>
      </c>
      <c r="X98" s="94"/>
    </row>
    <row r="99" spans="1:24">
      <c r="A99" s="318" t="s">
        <v>364</v>
      </c>
      <c r="B99" s="2">
        <v>83</v>
      </c>
      <c r="C99" s="24" t="s">
        <v>2664</v>
      </c>
      <c r="D99" s="36" t="s">
        <v>3268</v>
      </c>
      <c r="E99" s="27">
        <v>0</v>
      </c>
      <c r="F99" s="27">
        <v>0</v>
      </c>
      <c r="G99" s="2" t="s">
        <v>2818</v>
      </c>
      <c r="H99" s="32">
        <v>3</v>
      </c>
      <c r="I99" s="35">
        <v>2</v>
      </c>
      <c r="T99" s="2" t="s">
        <v>1747</v>
      </c>
      <c r="U99" s="16">
        <v>4000</v>
      </c>
      <c r="V99" s="42" t="s">
        <v>1993</v>
      </c>
      <c r="W99" s="481" t="s">
        <v>695</v>
      </c>
      <c r="X99" s="94"/>
    </row>
    <row r="100" spans="1:24">
      <c r="A100" s="318" t="s">
        <v>1860</v>
      </c>
      <c r="B100" s="2">
        <v>147</v>
      </c>
      <c r="C100" s="24" t="s">
        <v>2664</v>
      </c>
      <c r="D100" s="36" t="s">
        <v>706</v>
      </c>
      <c r="E100" s="27">
        <v>1</v>
      </c>
      <c r="F100" s="27">
        <v>1</v>
      </c>
      <c r="G100" s="2" t="s">
        <v>2821</v>
      </c>
      <c r="H100" s="32">
        <v>1</v>
      </c>
      <c r="I100" s="35">
        <v>3</v>
      </c>
      <c r="T100" s="2" t="s">
        <v>1747</v>
      </c>
      <c r="U100" s="16">
        <v>4840</v>
      </c>
      <c r="V100" s="42" t="s">
        <v>1993</v>
      </c>
      <c r="W100" s="481" t="s">
        <v>4220</v>
      </c>
      <c r="X100" s="94"/>
    </row>
    <row r="101" spans="1:24">
      <c r="A101" s="318" t="s">
        <v>364</v>
      </c>
      <c r="B101" s="2">
        <v>212</v>
      </c>
      <c r="C101" s="479" t="s">
        <v>2666</v>
      </c>
      <c r="D101" s="36" t="s">
        <v>3644</v>
      </c>
      <c r="E101" s="27">
        <v>6</v>
      </c>
      <c r="F101" s="27">
        <v>6</v>
      </c>
      <c r="G101" s="2" t="s">
        <v>1860</v>
      </c>
      <c r="H101" s="32">
        <v>2</v>
      </c>
      <c r="I101" s="35">
        <v>4</v>
      </c>
      <c r="K101" s="35">
        <v>5</v>
      </c>
      <c r="T101" s="2" t="s">
        <v>2461</v>
      </c>
      <c r="U101" s="16" t="s">
        <v>1993</v>
      </c>
      <c r="V101" s="42" t="s">
        <v>1993</v>
      </c>
      <c r="W101" s="481" t="s">
        <v>1684</v>
      </c>
      <c r="X101" s="94"/>
    </row>
    <row r="102" spans="1:24">
      <c r="A102" s="318" t="s">
        <v>364</v>
      </c>
      <c r="B102" s="2">
        <v>81</v>
      </c>
      <c r="C102" s="24" t="s">
        <v>2664</v>
      </c>
      <c r="D102" s="36" t="s">
        <v>1726</v>
      </c>
      <c r="E102" s="27">
        <v>1</v>
      </c>
      <c r="F102" s="27">
        <v>1</v>
      </c>
      <c r="G102" s="2" t="s">
        <v>1860</v>
      </c>
      <c r="H102" s="32">
        <v>2</v>
      </c>
      <c r="I102" s="35">
        <v>4</v>
      </c>
      <c r="T102" s="2" t="s">
        <v>2818</v>
      </c>
      <c r="U102" s="16">
        <v>60000</v>
      </c>
      <c r="V102" s="42" t="s">
        <v>1993</v>
      </c>
      <c r="W102" s="481" t="s">
        <v>1684</v>
      </c>
      <c r="X102" s="94"/>
    </row>
    <row r="103" spans="1:24">
      <c r="A103" s="318" t="s">
        <v>1860</v>
      </c>
      <c r="B103" s="2">
        <v>144</v>
      </c>
      <c r="C103" s="24" t="s">
        <v>2664</v>
      </c>
      <c r="D103" s="36" t="s">
        <v>690</v>
      </c>
      <c r="E103" s="27">
        <v>8</v>
      </c>
      <c r="F103" s="27">
        <v>8</v>
      </c>
      <c r="G103" s="2" t="s">
        <v>1918</v>
      </c>
      <c r="H103" s="32">
        <v>5</v>
      </c>
      <c r="I103" s="35">
        <v>16</v>
      </c>
      <c r="T103" s="2" t="s">
        <v>1747</v>
      </c>
      <c r="U103" s="16">
        <v>43650</v>
      </c>
      <c r="V103" s="42" t="s">
        <v>1993</v>
      </c>
      <c r="W103" s="368" t="s">
        <v>4213</v>
      </c>
      <c r="X103" s="94"/>
    </row>
    <row r="104" spans="1:24">
      <c r="A104" s="318" t="s">
        <v>1860</v>
      </c>
      <c r="B104" s="2">
        <v>153</v>
      </c>
      <c r="C104" s="24" t="s">
        <v>2666</v>
      </c>
      <c r="D104" s="36" t="s">
        <v>1924</v>
      </c>
      <c r="E104" s="27">
        <v>10</v>
      </c>
      <c r="F104" s="27">
        <v>10</v>
      </c>
      <c r="G104" s="2" t="s">
        <v>2818</v>
      </c>
      <c r="J104" s="35">
        <v>2</v>
      </c>
      <c r="K104" s="35">
        <v>4</v>
      </c>
      <c r="M104" s="35">
        <v>4</v>
      </c>
      <c r="T104" s="2" t="s">
        <v>2461</v>
      </c>
      <c r="U104" s="16" t="s">
        <v>1993</v>
      </c>
      <c r="V104" s="42" t="s">
        <v>1993</v>
      </c>
      <c r="W104" s="481" t="s">
        <v>696</v>
      </c>
      <c r="X104" s="94"/>
    </row>
    <row r="105" spans="1:24">
      <c r="A105" s="318" t="s">
        <v>2273</v>
      </c>
      <c r="B105" s="2">
        <v>102</v>
      </c>
      <c r="C105" s="240" t="s">
        <v>2664</v>
      </c>
      <c r="D105" s="282" t="s">
        <v>2221</v>
      </c>
      <c r="E105" s="27">
        <v>6</v>
      </c>
      <c r="F105" s="27">
        <v>6</v>
      </c>
      <c r="G105" s="2" t="s">
        <v>2818</v>
      </c>
      <c r="H105" s="32">
        <v>4</v>
      </c>
      <c r="I105" s="35">
        <v>6</v>
      </c>
      <c r="L105" s="35">
        <v>1</v>
      </c>
      <c r="M105" s="35">
        <v>3</v>
      </c>
      <c r="T105" s="2" t="s">
        <v>3456</v>
      </c>
      <c r="U105" s="16">
        <v>23305</v>
      </c>
      <c r="W105" s="368" t="s">
        <v>2216</v>
      </c>
      <c r="X105" s="94"/>
    </row>
    <row r="106" spans="1:24">
      <c r="A106" s="318" t="s">
        <v>2273</v>
      </c>
      <c r="B106" s="2">
        <v>104</v>
      </c>
      <c r="C106" s="88" t="s">
        <v>2664</v>
      </c>
      <c r="D106" s="282" t="s">
        <v>2222</v>
      </c>
      <c r="E106" s="27">
        <v>1</v>
      </c>
      <c r="F106" s="27">
        <v>1</v>
      </c>
      <c r="G106" s="2" t="s">
        <v>2818</v>
      </c>
      <c r="H106" s="32">
        <v>3</v>
      </c>
      <c r="J106" s="35">
        <v>1</v>
      </c>
      <c r="T106" s="2" t="s">
        <v>1747</v>
      </c>
      <c r="U106" s="16">
        <v>11855</v>
      </c>
      <c r="W106" s="368" t="s">
        <v>1725</v>
      </c>
      <c r="X106" s="94"/>
    </row>
    <row r="107" spans="1:24">
      <c r="A107" s="318" t="s">
        <v>2273</v>
      </c>
      <c r="B107" s="2">
        <v>106</v>
      </c>
      <c r="C107" s="240" t="s">
        <v>2664</v>
      </c>
      <c r="D107" s="282" t="s">
        <v>2225</v>
      </c>
      <c r="E107" s="27">
        <v>1</v>
      </c>
      <c r="F107" s="27">
        <v>1</v>
      </c>
      <c r="G107" s="2" t="s">
        <v>2821</v>
      </c>
      <c r="H107" s="32">
        <v>2</v>
      </c>
      <c r="L107" s="35">
        <v>1</v>
      </c>
      <c r="T107" s="2" t="s">
        <v>3456</v>
      </c>
      <c r="U107" s="16">
        <v>10565</v>
      </c>
      <c r="W107" s="480" t="s">
        <v>4591</v>
      </c>
    </row>
    <row r="108" spans="1:24">
      <c r="A108" s="318" t="s">
        <v>364</v>
      </c>
      <c r="B108" s="2">
        <v>84</v>
      </c>
      <c r="C108" s="24" t="s">
        <v>2664</v>
      </c>
      <c r="D108" s="36" t="s">
        <v>3269</v>
      </c>
      <c r="E108" s="27">
        <v>7</v>
      </c>
      <c r="F108" s="27">
        <v>7</v>
      </c>
      <c r="G108" s="2" t="s">
        <v>2818</v>
      </c>
      <c r="H108" s="32">
        <v>4</v>
      </c>
      <c r="I108" s="35">
        <v>6</v>
      </c>
      <c r="M108" s="35">
        <v>5</v>
      </c>
      <c r="T108" s="2" t="s">
        <v>3454</v>
      </c>
      <c r="U108" s="16">
        <v>24000</v>
      </c>
      <c r="V108" s="42" t="s">
        <v>1993</v>
      </c>
      <c r="W108" s="481" t="s">
        <v>719</v>
      </c>
      <c r="X108" s="94"/>
    </row>
    <row r="109" spans="1:24">
      <c r="A109" s="318" t="s">
        <v>364</v>
      </c>
      <c r="B109" s="2">
        <v>212</v>
      </c>
      <c r="C109" s="24" t="s">
        <v>2666</v>
      </c>
      <c r="D109" s="36" t="s">
        <v>3643</v>
      </c>
      <c r="E109" s="27">
        <v>9</v>
      </c>
      <c r="F109" s="27">
        <v>9</v>
      </c>
      <c r="G109" s="2" t="s">
        <v>2818</v>
      </c>
      <c r="H109" s="32">
        <v>4</v>
      </c>
      <c r="M109" s="35">
        <v>7</v>
      </c>
      <c r="P109" s="35">
        <v>2</v>
      </c>
      <c r="T109" s="2" t="s">
        <v>2461</v>
      </c>
      <c r="U109" s="16" t="s">
        <v>1993</v>
      </c>
      <c r="V109" s="42" t="s">
        <v>1993</v>
      </c>
      <c r="W109" s="481" t="s">
        <v>719</v>
      </c>
      <c r="X109" s="94"/>
    </row>
    <row r="110" spans="1:24">
      <c r="A110" s="318" t="s">
        <v>364</v>
      </c>
      <c r="B110" s="2">
        <v>85</v>
      </c>
      <c r="C110" s="24" t="s">
        <v>2664</v>
      </c>
      <c r="D110" s="36" t="s">
        <v>3188</v>
      </c>
      <c r="E110" s="27">
        <v>12</v>
      </c>
      <c r="F110" s="27">
        <v>7</v>
      </c>
      <c r="G110" s="2" t="s">
        <v>2818</v>
      </c>
      <c r="H110" s="32">
        <v>4</v>
      </c>
      <c r="I110" s="35">
        <v>6</v>
      </c>
      <c r="M110" s="35">
        <v>6</v>
      </c>
      <c r="P110" s="35">
        <v>4</v>
      </c>
      <c r="T110" s="2" t="s">
        <v>3454</v>
      </c>
      <c r="U110" s="16">
        <v>33000</v>
      </c>
      <c r="V110" s="42" t="s">
        <v>1993</v>
      </c>
      <c r="W110" s="481" t="s">
        <v>719</v>
      </c>
      <c r="X110" s="94"/>
    </row>
    <row r="111" spans="1:24">
      <c r="A111" s="318" t="s">
        <v>2273</v>
      </c>
      <c r="B111" s="2">
        <v>108</v>
      </c>
      <c r="C111" s="88" t="s">
        <v>2664</v>
      </c>
      <c r="D111" s="282" t="s">
        <v>2226</v>
      </c>
      <c r="E111" s="27">
        <v>4</v>
      </c>
      <c r="F111" s="27">
        <v>4</v>
      </c>
      <c r="G111" s="2" t="s">
        <v>2818</v>
      </c>
      <c r="H111" s="32">
        <v>4</v>
      </c>
      <c r="M111" s="35">
        <v>4</v>
      </c>
      <c r="T111" s="2" t="s">
        <v>3456</v>
      </c>
      <c r="U111" s="16">
        <v>19865</v>
      </c>
      <c r="W111" s="480" t="s">
        <v>578</v>
      </c>
    </row>
    <row r="112" spans="1:24">
      <c r="A112" s="318" t="s">
        <v>2273</v>
      </c>
      <c r="B112" s="2">
        <v>110</v>
      </c>
      <c r="C112" s="240" t="s">
        <v>2664</v>
      </c>
      <c r="D112" s="282" t="s">
        <v>2227</v>
      </c>
      <c r="E112" s="27">
        <v>6</v>
      </c>
      <c r="F112" s="27">
        <v>6</v>
      </c>
      <c r="G112" s="2" t="s">
        <v>2818</v>
      </c>
      <c r="H112" s="32">
        <v>4</v>
      </c>
      <c r="I112" s="35">
        <v>3</v>
      </c>
      <c r="L112" s="35">
        <v>3</v>
      </c>
      <c r="M112" s="35">
        <v>2</v>
      </c>
      <c r="T112" s="2" t="s">
        <v>2818</v>
      </c>
      <c r="U112" s="16">
        <v>19130</v>
      </c>
      <c r="W112" s="368" t="s">
        <v>1727</v>
      </c>
      <c r="X112" s="94"/>
    </row>
    <row r="113" spans="1:24">
      <c r="A113" s="318" t="s">
        <v>364</v>
      </c>
      <c r="B113" s="2">
        <v>84</v>
      </c>
      <c r="C113" s="24" t="s">
        <v>2664</v>
      </c>
      <c r="D113" s="36" t="s">
        <v>3270</v>
      </c>
      <c r="E113" s="27">
        <v>1</v>
      </c>
      <c r="F113" s="27">
        <v>12</v>
      </c>
      <c r="G113" s="2" t="s">
        <v>2818</v>
      </c>
      <c r="H113" s="32">
        <v>4</v>
      </c>
      <c r="M113" s="35">
        <v>1</v>
      </c>
      <c r="T113" s="2" t="s">
        <v>2461</v>
      </c>
      <c r="U113" s="16" t="s">
        <v>1993</v>
      </c>
      <c r="V113" s="42" t="s">
        <v>1993</v>
      </c>
      <c r="W113" s="481" t="s">
        <v>719</v>
      </c>
      <c r="X113" s="94"/>
    </row>
    <row r="114" spans="1:24">
      <c r="A114" s="318" t="s">
        <v>1747</v>
      </c>
      <c r="B114" s="2">
        <v>72</v>
      </c>
      <c r="C114" s="24" t="s">
        <v>2664</v>
      </c>
      <c r="D114" s="36" t="s">
        <v>5083</v>
      </c>
      <c r="E114" s="27">
        <v>0</v>
      </c>
      <c r="F114" s="27">
        <v>0</v>
      </c>
      <c r="G114" s="2" t="s">
        <v>1860</v>
      </c>
      <c r="H114" s="32">
        <v>2</v>
      </c>
      <c r="I114" s="35">
        <v>1</v>
      </c>
      <c r="T114" s="2" t="s">
        <v>1747</v>
      </c>
      <c r="U114" s="16">
        <v>2000</v>
      </c>
      <c r="V114" s="42" t="s">
        <v>1993</v>
      </c>
      <c r="W114" s="368" t="s">
        <v>1681</v>
      </c>
      <c r="X114" s="94"/>
    </row>
    <row r="115" spans="1:24">
      <c r="A115" s="318" t="s">
        <v>1758</v>
      </c>
      <c r="B115" s="2">
        <v>57</v>
      </c>
      <c r="C115" s="88" t="s">
        <v>2664</v>
      </c>
      <c r="D115" s="41" t="s">
        <v>2718</v>
      </c>
      <c r="E115" s="27">
        <v>1</v>
      </c>
      <c r="F115" s="27">
        <v>1</v>
      </c>
      <c r="G115" s="2" t="s">
        <v>2821</v>
      </c>
      <c r="H115" s="32">
        <v>4</v>
      </c>
      <c r="L115" s="35">
        <v>1</v>
      </c>
      <c r="T115" s="2" t="s">
        <v>1747</v>
      </c>
      <c r="U115" s="16">
        <v>2000</v>
      </c>
      <c r="V115" s="42" t="s">
        <v>1993</v>
      </c>
      <c r="W115" s="368" t="s">
        <v>1954</v>
      </c>
      <c r="X115" s="94" t="s">
        <v>625</v>
      </c>
    </row>
    <row r="116" spans="1:24">
      <c r="A116" s="318" t="s">
        <v>1747</v>
      </c>
      <c r="B116" s="2">
        <v>77</v>
      </c>
      <c r="C116" s="88" t="s">
        <v>2664</v>
      </c>
      <c r="D116" s="36" t="s">
        <v>5090</v>
      </c>
      <c r="E116" s="27">
        <v>1</v>
      </c>
      <c r="F116" s="27">
        <v>1</v>
      </c>
      <c r="G116" s="2" t="s">
        <v>2821</v>
      </c>
      <c r="H116" s="32">
        <v>5</v>
      </c>
      <c r="I116" s="35">
        <v>3</v>
      </c>
      <c r="T116" s="2" t="s">
        <v>1747</v>
      </c>
      <c r="U116" s="16">
        <v>1950</v>
      </c>
      <c r="V116" s="42" t="s">
        <v>1993</v>
      </c>
      <c r="W116" s="481" t="s">
        <v>704</v>
      </c>
      <c r="X116" s="94"/>
    </row>
    <row r="117" spans="1:24">
      <c r="A117" s="318" t="s">
        <v>1917</v>
      </c>
      <c r="B117" s="2">
        <v>192</v>
      </c>
      <c r="C117" s="24" t="s">
        <v>2664</v>
      </c>
      <c r="D117" s="36" t="s">
        <v>1836</v>
      </c>
      <c r="E117" s="27">
        <v>2</v>
      </c>
      <c r="F117" s="27">
        <v>2</v>
      </c>
      <c r="G117" s="2" t="s">
        <v>2818</v>
      </c>
      <c r="H117" s="32">
        <v>4</v>
      </c>
      <c r="I117" s="35">
        <v>6</v>
      </c>
      <c r="T117" s="2" t="s">
        <v>2818</v>
      </c>
      <c r="U117" s="16">
        <v>2700</v>
      </c>
      <c r="V117" s="42" t="s">
        <v>1993</v>
      </c>
      <c r="W117" s="481" t="s">
        <v>697</v>
      </c>
      <c r="X117" s="94"/>
    </row>
    <row r="118" spans="1:24">
      <c r="A118" s="318" t="s">
        <v>1860</v>
      </c>
      <c r="B118" s="2">
        <v>141</v>
      </c>
      <c r="C118" s="24" t="s">
        <v>2664</v>
      </c>
      <c r="D118" s="36" t="s">
        <v>1916</v>
      </c>
      <c r="E118" s="27">
        <v>2</v>
      </c>
      <c r="F118" s="27">
        <v>2</v>
      </c>
      <c r="G118" s="2" t="s">
        <v>2818</v>
      </c>
      <c r="H118" s="32">
        <v>4</v>
      </c>
      <c r="I118" s="35">
        <v>6</v>
      </c>
      <c r="T118" s="2" t="s">
        <v>2818</v>
      </c>
      <c r="U118" s="16">
        <v>2700</v>
      </c>
      <c r="V118" s="42" t="s">
        <v>1993</v>
      </c>
      <c r="W118" s="481" t="s">
        <v>697</v>
      </c>
      <c r="X118" s="94"/>
    </row>
    <row r="119" spans="1:24">
      <c r="A119" s="318" t="s">
        <v>363</v>
      </c>
      <c r="B119" s="2">
        <v>201</v>
      </c>
      <c r="C119" s="24" t="s">
        <v>2664</v>
      </c>
      <c r="D119" s="36" t="s">
        <v>2548</v>
      </c>
      <c r="E119" s="27">
        <v>6</v>
      </c>
      <c r="F119" s="27">
        <v>6</v>
      </c>
      <c r="G119" s="2" t="s">
        <v>2818</v>
      </c>
      <c r="H119" s="32">
        <v>4</v>
      </c>
      <c r="M119" s="35">
        <v>6</v>
      </c>
      <c r="T119" s="2" t="s">
        <v>3456</v>
      </c>
      <c r="U119" s="16">
        <v>19000</v>
      </c>
      <c r="V119" s="42" t="s">
        <v>1993</v>
      </c>
      <c r="W119" s="481" t="s">
        <v>4210</v>
      </c>
      <c r="X119" s="94"/>
    </row>
    <row r="120" spans="1:24">
      <c r="A120" s="318" t="s">
        <v>1917</v>
      </c>
      <c r="B120" s="2">
        <v>193</v>
      </c>
      <c r="C120" s="24" t="s">
        <v>2664</v>
      </c>
      <c r="D120" s="36" t="s">
        <v>1837</v>
      </c>
      <c r="E120" s="27">
        <v>6</v>
      </c>
      <c r="F120" s="27">
        <v>6</v>
      </c>
      <c r="G120" s="2" t="s">
        <v>2818</v>
      </c>
      <c r="H120" s="32">
        <v>4</v>
      </c>
      <c r="M120" s="35">
        <v>1</v>
      </c>
      <c r="R120" s="35">
        <v>5</v>
      </c>
      <c r="T120" s="2" t="s">
        <v>2818</v>
      </c>
      <c r="U120" s="16">
        <v>27000</v>
      </c>
      <c r="V120" s="42" t="s">
        <v>1993</v>
      </c>
      <c r="W120" s="481" t="s">
        <v>4210</v>
      </c>
      <c r="X120" s="94"/>
    </row>
    <row r="121" spans="1:24">
      <c r="A121" s="318" t="s">
        <v>1917</v>
      </c>
      <c r="B121" s="2">
        <v>71</v>
      </c>
      <c r="C121" s="24" t="s">
        <v>2664</v>
      </c>
      <c r="D121" s="36" t="s">
        <v>1838</v>
      </c>
      <c r="E121" s="27">
        <v>1</v>
      </c>
      <c r="F121" s="27">
        <v>1</v>
      </c>
      <c r="G121" s="2" t="s">
        <v>2818</v>
      </c>
      <c r="H121" s="32">
        <v>4</v>
      </c>
      <c r="M121" s="35">
        <v>1</v>
      </c>
      <c r="T121" s="2" t="s">
        <v>3456</v>
      </c>
      <c r="U121" s="16">
        <v>7800</v>
      </c>
      <c r="V121" s="42" t="s">
        <v>1993</v>
      </c>
      <c r="W121" s="481" t="s">
        <v>4210</v>
      </c>
      <c r="X121" s="94"/>
    </row>
    <row r="122" spans="1:24">
      <c r="A122" s="318" t="s">
        <v>1758</v>
      </c>
      <c r="B122" s="2">
        <v>143</v>
      </c>
      <c r="C122" s="96" t="s">
        <v>2666</v>
      </c>
      <c r="D122" s="41" t="s">
        <v>3577</v>
      </c>
      <c r="E122" s="27">
        <v>14</v>
      </c>
      <c r="F122" s="27">
        <v>14</v>
      </c>
      <c r="G122" s="2" t="s">
        <v>2818</v>
      </c>
      <c r="H122" s="32">
        <v>4</v>
      </c>
      <c r="K122" s="35">
        <v>1</v>
      </c>
      <c r="L122" s="35">
        <v>4</v>
      </c>
      <c r="M122" s="35">
        <v>5</v>
      </c>
      <c r="N122" s="35">
        <v>4</v>
      </c>
      <c r="T122" s="2" t="s">
        <v>2461</v>
      </c>
      <c r="U122" s="16" t="s">
        <v>1993</v>
      </c>
      <c r="V122" s="42" t="s">
        <v>1993</v>
      </c>
      <c r="W122" s="481" t="s">
        <v>4212</v>
      </c>
      <c r="X122" s="94" t="s">
        <v>625</v>
      </c>
    </row>
    <row r="123" spans="1:24">
      <c r="A123" s="318" t="s">
        <v>1917</v>
      </c>
      <c r="B123" s="2">
        <v>67</v>
      </c>
      <c r="C123" s="479" t="s">
        <v>2664</v>
      </c>
      <c r="D123" s="36" t="s">
        <v>3708</v>
      </c>
      <c r="E123" s="27">
        <v>1</v>
      </c>
      <c r="F123" s="27">
        <v>1</v>
      </c>
      <c r="G123" s="2" t="s">
        <v>2821</v>
      </c>
      <c r="H123" s="32">
        <v>1</v>
      </c>
      <c r="I123" s="35">
        <v>3</v>
      </c>
      <c r="T123" s="2" t="s">
        <v>1747</v>
      </c>
      <c r="U123" s="16">
        <v>11800</v>
      </c>
      <c r="V123" s="42" t="s">
        <v>1993</v>
      </c>
      <c r="W123" s="368" t="s">
        <v>1725</v>
      </c>
      <c r="X123" s="94"/>
    </row>
    <row r="124" spans="1:24">
      <c r="A124" s="318" t="s">
        <v>1758</v>
      </c>
      <c r="B124" s="2">
        <v>130</v>
      </c>
      <c r="C124" s="88" t="s">
        <v>2664</v>
      </c>
      <c r="D124" s="41" t="s">
        <v>897</v>
      </c>
      <c r="E124" s="27">
        <v>0</v>
      </c>
      <c r="F124" s="27">
        <v>0</v>
      </c>
      <c r="G124" s="2" t="s">
        <v>2818</v>
      </c>
      <c r="H124" s="32">
        <v>5</v>
      </c>
      <c r="I124" s="35">
        <v>1</v>
      </c>
      <c r="T124" s="2" t="s">
        <v>1747</v>
      </c>
      <c r="U124" s="16">
        <v>500</v>
      </c>
      <c r="V124" s="42" t="s">
        <v>1993</v>
      </c>
      <c r="W124" s="368" t="s">
        <v>1725</v>
      </c>
      <c r="X124" s="94" t="s">
        <v>625</v>
      </c>
    </row>
    <row r="125" spans="1:24">
      <c r="A125" s="318" t="s">
        <v>1758</v>
      </c>
      <c r="B125" s="2">
        <v>127</v>
      </c>
      <c r="C125" s="88" t="s">
        <v>2664</v>
      </c>
      <c r="D125" s="41" t="s">
        <v>739</v>
      </c>
      <c r="E125" s="27">
        <v>1</v>
      </c>
      <c r="F125" s="27">
        <v>1</v>
      </c>
      <c r="G125" s="2" t="s">
        <v>2818</v>
      </c>
      <c r="H125" s="32">
        <v>3</v>
      </c>
      <c r="I125" s="35">
        <v>3</v>
      </c>
      <c r="T125" s="2" t="s">
        <v>3456</v>
      </c>
      <c r="U125" s="16">
        <v>5000</v>
      </c>
      <c r="V125" s="42" t="s">
        <v>1993</v>
      </c>
      <c r="W125" s="368" t="s">
        <v>1725</v>
      </c>
      <c r="X125" s="94" t="s">
        <v>625</v>
      </c>
    </row>
    <row r="126" spans="1:24">
      <c r="A126" s="318" t="s">
        <v>365</v>
      </c>
      <c r="B126" s="2">
        <v>194</v>
      </c>
      <c r="C126" s="24" t="s">
        <v>2664</v>
      </c>
      <c r="D126" s="36" t="s">
        <v>1772</v>
      </c>
      <c r="E126" s="27">
        <v>1</v>
      </c>
      <c r="F126" s="27">
        <v>1</v>
      </c>
      <c r="G126" s="2" t="s">
        <v>2821</v>
      </c>
      <c r="H126" s="32">
        <v>2</v>
      </c>
      <c r="J126" s="35">
        <v>1</v>
      </c>
      <c r="T126" s="2" t="s">
        <v>2818</v>
      </c>
      <c r="U126" s="16">
        <v>10000</v>
      </c>
      <c r="V126" s="42" t="s">
        <v>1993</v>
      </c>
      <c r="W126" s="481" t="s">
        <v>696</v>
      </c>
      <c r="X126" s="94"/>
    </row>
    <row r="127" spans="1:24">
      <c r="A127" s="318" t="s">
        <v>1917</v>
      </c>
      <c r="B127" s="2">
        <v>73</v>
      </c>
      <c r="C127" s="24" t="s">
        <v>2664</v>
      </c>
      <c r="D127" s="36" t="s">
        <v>1845</v>
      </c>
      <c r="E127" s="27">
        <v>1</v>
      </c>
      <c r="F127" s="27">
        <v>1</v>
      </c>
      <c r="G127" s="2" t="s">
        <v>1747</v>
      </c>
      <c r="H127" s="32">
        <v>5</v>
      </c>
      <c r="I127" s="35">
        <v>4</v>
      </c>
      <c r="T127" s="2" t="s">
        <v>1747</v>
      </c>
      <c r="U127" s="16">
        <v>8000</v>
      </c>
      <c r="V127" s="42" t="s">
        <v>1993</v>
      </c>
      <c r="W127" s="368" t="s">
        <v>1570</v>
      </c>
      <c r="X127" s="94"/>
    </row>
    <row r="128" spans="1:24">
      <c r="A128" s="318" t="s">
        <v>1747</v>
      </c>
      <c r="B128" s="2">
        <v>75</v>
      </c>
      <c r="C128" s="88" t="s">
        <v>2664</v>
      </c>
      <c r="D128" s="41" t="s">
        <v>5088</v>
      </c>
      <c r="E128" s="27">
        <v>5</v>
      </c>
      <c r="F128" s="27">
        <v>5</v>
      </c>
      <c r="G128" s="2" t="s">
        <v>2818</v>
      </c>
      <c r="H128" s="32">
        <v>4</v>
      </c>
      <c r="M128" s="35">
        <v>5</v>
      </c>
      <c r="T128" s="2" t="s">
        <v>3456</v>
      </c>
      <c r="U128" s="16">
        <v>13500</v>
      </c>
      <c r="V128" s="42" t="s">
        <v>1993</v>
      </c>
      <c r="W128" s="481" t="s">
        <v>4224</v>
      </c>
      <c r="X128" s="94"/>
    </row>
    <row r="129" spans="1:24">
      <c r="A129" s="318" t="s">
        <v>836</v>
      </c>
      <c r="B129" s="2">
        <v>157</v>
      </c>
      <c r="C129" s="24" t="s">
        <v>2664</v>
      </c>
      <c r="D129" s="36" t="s">
        <v>3889</v>
      </c>
      <c r="E129" s="27">
        <v>0</v>
      </c>
      <c r="F129" s="27">
        <v>0</v>
      </c>
      <c r="G129" s="2" t="s">
        <v>2818</v>
      </c>
      <c r="H129" s="32">
        <v>3</v>
      </c>
      <c r="I129" s="35">
        <v>1</v>
      </c>
      <c r="T129" s="2" t="s">
        <v>1747</v>
      </c>
      <c r="U129" s="16">
        <v>1200</v>
      </c>
      <c r="V129" s="89">
        <v>900</v>
      </c>
      <c r="W129" s="368" t="s">
        <v>2158</v>
      </c>
      <c r="X129" s="94"/>
    </row>
    <row r="130" spans="1:24">
      <c r="A130" s="318" t="s">
        <v>1917</v>
      </c>
      <c r="B130" s="2">
        <v>193</v>
      </c>
      <c r="C130" s="24" t="s">
        <v>2664</v>
      </c>
      <c r="D130" s="36" t="s">
        <v>1839</v>
      </c>
      <c r="E130" s="27">
        <v>12</v>
      </c>
      <c r="F130" s="27">
        <v>12</v>
      </c>
      <c r="G130" s="2" t="s">
        <v>1747</v>
      </c>
      <c r="H130" s="32">
        <v>4</v>
      </c>
      <c r="M130" s="35">
        <v>12</v>
      </c>
      <c r="T130" s="2" t="s">
        <v>2830</v>
      </c>
      <c r="U130" s="16">
        <v>50000</v>
      </c>
      <c r="V130" s="42" t="s">
        <v>1993</v>
      </c>
      <c r="W130" s="481" t="s">
        <v>700</v>
      </c>
      <c r="X130" s="94"/>
    </row>
    <row r="131" spans="1:24">
      <c r="A131" s="318" t="s">
        <v>364</v>
      </c>
      <c r="B131" s="2">
        <v>85</v>
      </c>
      <c r="C131" s="24" t="s">
        <v>2664</v>
      </c>
      <c r="D131" s="36" t="s">
        <v>3271</v>
      </c>
      <c r="E131" s="27">
        <v>4</v>
      </c>
      <c r="F131" s="27">
        <v>4</v>
      </c>
      <c r="G131" s="2" t="s">
        <v>2818</v>
      </c>
      <c r="H131" s="32">
        <v>4</v>
      </c>
      <c r="I131" s="35">
        <v>6</v>
      </c>
      <c r="M131" s="35">
        <v>2</v>
      </c>
      <c r="T131" s="2" t="s">
        <v>2818</v>
      </c>
      <c r="U131" s="16">
        <v>20000</v>
      </c>
      <c r="V131" s="42" t="s">
        <v>1993</v>
      </c>
      <c r="W131" s="481" t="s">
        <v>701</v>
      </c>
      <c r="X131" s="94"/>
    </row>
    <row r="132" spans="1:24">
      <c r="A132" s="318" t="s">
        <v>365</v>
      </c>
      <c r="B132" s="2">
        <v>106</v>
      </c>
      <c r="C132" s="24" t="s">
        <v>2664</v>
      </c>
      <c r="D132" s="36" t="s">
        <v>1767</v>
      </c>
      <c r="E132" s="27">
        <v>1</v>
      </c>
      <c r="F132" s="27">
        <v>1</v>
      </c>
      <c r="G132" s="2" t="s">
        <v>2818</v>
      </c>
      <c r="H132" s="32">
        <v>4</v>
      </c>
      <c r="I132" s="35">
        <v>3</v>
      </c>
      <c r="T132" s="2" t="s">
        <v>3455</v>
      </c>
      <c r="U132" s="16">
        <v>2610</v>
      </c>
      <c r="V132" s="42" t="s">
        <v>1993</v>
      </c>
      <c r="W132" s="481" t="s">
        <v>1767</v>
      </c>
      <c r="X132" s="94"/>
    </row>
    <row r="133" spans="1:24">
      <c r="A133" s="318" t="s">
        <v>1095</v>
      </c>
      <c r="B133" s="2">
        <v>51</v>
      </c>
      <c r="C133" s="88" t="s">
        <v>2664</v>
      </c>
      <c r="D133" s="36" t="s">
        <v>4057</v>
      </c>
      <c r="E133" s="484">
        <v>1</v>
      </c>
      <c r="F133" s="27">
        <v>0</v>
      </c>
      <c r="G133" s="2" t="s">
        <v>2818</v>
      </c>
      <c r="H133" s="32">
        <v>2</v>
      </c>
      <c r="I133" s="35">
        <v>2</v>
      </c>
      <c r="T133" s="2" t="s">
        <v>1747</v>
      </c>
      <c r="U133" s="16">
        <v>4400</v>
      </c>
      <c r="V133" s="42" t="s">
        <v>1993</v>
      </c>
      <c r="W133" s="481" t="s">
        <v>1208</v>
      </c>
      <c r="X133" s="94" t="s">
        <v>625</v>
      </c>
    </row>
    <row r="134" spans="1:24">
      <c r="A134" s="318" t="s">
        <v>2273</v>
      </c>
      <c r="B134" s="2">
        <v>112</v>
      </c>
      <c r="C134" s="240" t="s">
        <v>2664</v>
      </c>
      <c r="D134" s="282" t="s">
        <v>2228</v>
      </c>
      <c r="E134" s="27">
        <v>2</v>
      </c>
      <c r="F134" s="27">
        <v>2</v>
      </c>
      <c r="G134" s="2" t="s">
        <v>1747</v>
      </c>
      <c r="H134" s="32">
        <v>5</v>
      </c>
      <c r="I134" s="35">
        <v>6</v>
      </c>
      <c r="T134" s="2" t="s">
        <v>1747</v>
      </c>
      <c r="U134" s="16">
        <v>21880</v>
      </c>
      <c r="W134" s="481" t="s">
        <v>701</v>
      </c>
    </row>
    <row r="135" spans="1:24">
      <c r="A135" s="318" t="s">
        <v>364</v>
      </c>
      <c r="B135" s="2">
        <v>222</v>
      </c>
      <c r="C135" s="24" t="s">
        <v>2664</v>
      </c>
      <c r="D135" s="36" t="s">
        <v>3646</v>
      </c>
      <c r="E135" s="27">
        <v>5</v>
      </c>
      <c r="F135" s="27">
        <v>5</v>
      </c>
      <c r="G135" s="2" t="s">
        <v>2818</v>
      </c>
      <c r="H135" s="32">
        <v>4</v>
      </c>
      <c r="I135" s="35">
        <v>6</v>
      </c>
      <c r="M135" s="35">
        <v>3</v>
      </c>
      <c r="T135" s="2" t="s">
        <v>1747</v>
      </c>
      <c r="U135" s="16">
        <v>11000</v>
      </c>
      <c r="V135" s="42" t="s">
        <v>1993</v>
      </c>
      <c r="W135" s="481" t="s">
        <v>4221</v>
      </c>
      <c r="X135" s="94"/>
    </row>
    <row r="136" spans="1:24">
      <c r="A136" s="318" t="s">
        <v>836</v>
      </c>
      <c r="B136" s="2">
        <v>96</v>
      </c>
      <c r="C136" s="88" t="s">
        <v>2664</v>
      </c>
      <c r="D136" s="36" t="s">
        <v>3875</v>
      </c>
      <c r="E136" s="27">
        <v>1</v>
      </c>
      <c r="F136" s="27">
        <v>1</v>
      </c>
      <c r="G136" s="2" t="s">
        <v>2818</v>
      </c>
      <c r="H136" s="32">
        <v>3</v>
      </c>
      <c r="I136" s="35">
        <v>3</v>
      </c>
      <c r="T136" s="2" t="s">
        <v>1747</v>
      </c>
      <c r="U136" s="16">
        <v>5500</v>
      </c>
      <c r="V136" s="42" t="s">
        <v>1993</v>
      </c>
      <c r="W136" s="368" t="s">
        <v>1570</v>
      </c>
      <c r="X136" s="94"/>
    </row>
    <row r="137" spans="1:24">
      <c r="A137" s="318" t="s">
        <v>364</v>
      </c>
      <c r="B137" s="2">
        <v>86</v>
      </c>
      <c r="C137" s="24" t="s">
        <v>2664</v>
      </c>
      <c r="D137" s="36" t="s">
        <v>3273</v>
      </c>
      <c r="E137" s="27">
        <v>2</v>
      </c>
      <c r="F137" s="27">
        <v>2</v>
      </c>
      <c r="G137" s="2" t="s">
        <v>2821</v>
      </c>
      <c r="H137" s="32">
        <v>4</v>
      </c>
      <c r="I137" s="35">
        <v>3</v>
      </c>
      <c r="L137" s="35">
        <v>1</v>
      </c>
      <c r="T137" s="2" t="s">
        <v>3456</v>
      </c>
      <c r="U137" s="16">
        <v>6000</v>
      </c>
      <c r="V137" s="42" t="s">
        <v>1993</v>
      </c>
      <c r="W137" s="368" t="s">
        <v>702</v>
      </c>
      <c r="X137" s="94"/>
    </row>
    <row r="138" spans="1:24">
      <c r="A138" s="318" t="s">
        <v>1917</v>
      </c>
      <c r="B138" s="2">
        <v>68</v>
      </c>
      <c r="C138" s="24" t="s">
        <v>2664</v>
      </c>
      <c r="D138" s="36" t="s">
        <v>3711</v>
      </c>
      <c r="E138" s="27">
        <v>1</v>
      </c>
      <c r="F138" s="27">
        <v>1</v>
      </c>
      <c r="G138" s="2" t="s">
        <v>2818</v>
      </c>
      <c r="H138" s="32">
        <v>2</v>
      </c>
      <c r="I138" s="35">
        <v>3</v>
      </c>
      <c r="T138" s="2" t="s">
        <v>1747</v>
      </c>
      <c r="U138" s="16">
        <v>6000</v>
      </c>
      <c r="V138" s="42" t="s">
        <v>1993</v>
      </c>
      <c r="W138" s="368" t="s">
        <v>1725</v>
      </c>
      <c r="X138" s="94"/>
    </row>
    <row r="139" spans="1:24">
      <c r="A139" s="318" t="s">
        <v>2273</v>
      </c>
      <c r="B139" s="2">
        <v>140</v>
      </c>
      <c r="C139" s="478" t="s">
        <v>2664</v>
      </c>
      <c r="D139" s="228" t="s">
        <v>2300</v>
      </c>
      <c r="E139" s="27">
        <v>2</v>
      </c>
      <c r="F139" s="27">
        <v>0</v>
      </c>
      <c r="G139" s="2" t="s">
        <v>2818</v>
      </c>
      <c r="H139" s="32">
        <v>3</v>
      </c>
      <c r="I139" s="35">
        <v>1</v>
      </c>
      <c r="T139" s="2" t="s">
        <v>1747</v>
      </c>
      <c r="U139" s="16">
        <v>6260</v>
      </c>
      <c r="W139" s="368" t="s">
        <v>2372</v>
      </c>
      <c r="X139" s="94"/>
    </row>
    <row r="140" spans="1:24">
      <c r="A140" s="318" t="s">
        <v>1758</v>
      </c>
      <c r="B140" s="2">
        <v>54</v>
      </c>
      <c r="C140" s="88" t="s">
        <v>2664</v>
      </c>
      <c r="D140" s="41" t="s">
        <v>2714</v>
      </c>
      <c r="E140" s="27">
        <v>0</v>
      </c>
      <c r="F140" s="27">
        <v>0</v>
      </c>
      <c r="G140" s="2" t="s">
        <v>2818</v>
      </c>
      <c r="H140" s="32">
        <v>3</v>
      </c>
      <c r="I140" s="35">
        <v>1</v>
      </c>
      <c r="T140" s="2" t="s">
        <v>1747</v>
      </c>
      <c r="U140" s="16">
        <v>2000</v>
      </c>
      <c r="V140" s="42" t="s">
        <v>1993</v>
      </c>
      <c r="W140" s="368" t="s">
        <v>1570</v>
      </c>
      <c r="X140" s="94" t="s">
        <v>625</v>
      </c>
    </row>
    <row r="141" spans="1:24">
      <c r="A141" s="318" t="s">
        <v>1747</v>
      </c>
      <c r="B141" s="2">
        <v>76</v>
      </c>
      <c r="C141" s="478" t="s">
        <v>2664</v>
      </c>
      <c r="D141" s="36" t="s">
        <v>5089</v>
      </c>
      <c r="E141" s="27">
        <v>6</v>
      </c>
      <c r="F141" s="27">
        <v>6</v>
      </c>
      <c r="G141" s="2" t="s">
        <v>2818</v>
      </c>
      <c r="H141" s="32">
        <v>4</v>
      </c>
      <c r="I141" s="35">
        <v>6</v>
      </c>
      <c r="M141" s="35">
        <v>2</v>
      </c>
      <c r="S141" s="32">
        <v>2</v>
      </c>
      <c r="T141" s="2" t="s">
        <v>3456</v>
      </c>
      <c r="U141" s="16">
        <v>17500</v>
      </c>
      <c r="V141" s="42" t="s">
        <v>1993</v>
      </c>
      <c r="W141" s="368" t="s">
        <v>722</v>
      </c>
      <c r="X141" s="94"/>
    </row>
    <row r="142" spans="1:24">
      <c r="A142" s="318" t="s">
        <v>1917</v>
      </c>
      <c r="B142" s="2">
        <v>195</v>
      </c>
      <c r="C142" s="24" t="s">
        <v>2664</v>
      </c>
      <c r="D142" s="36" t="s">
        <v>1840</v>
      </c>
      <c r="E142" s="27">
        <v>3</v>
      </c>
      <c r="F142" s="27">
        <v>3</v>
      </c>
      <c r="G142" s="2" t="s">
        <v>1747</v>
      </c>
      <c r="H142" s="32">
        <v>4</v>
      </c>
      <c r="I142" s="35">
        <v>9</v>
      </c>
      <c r="T142" s="2" t="s">
        <v>2818</v>
      </c>
      <c r="U142" s="16">
        <v>16000</v>
      </c>
      <c r="V142" s="42" t="s">
        <v>1993</v>
      </c>
      <c r="W142" s="368" t="s">
        <v>703</v>
      </c>
      <c r="X142" s="94"/>
    </row>
    <row r="143" spans="1:24">
      <c r="A143" s="318" t="s">
        <v>1758</v>
      </c>
      <c r="B143" s="2">
        <v>110</v>
      </c>
      <c r="C143" s="88" t="s">
        <v>2664</v>
      </c>
      <c r="D143" s="41" t="s">
        <v>2757</v>
      </c>
      <c r="E143" s="27">
        <v>3</v>
      </c>
      <c r="F143" s="27">
        <v>3</v>
      </c>
      <c r="G143" s="2" t="s">
        <v>2821</v>
      </c>
      <c r="H143" s="32">
        <v>4</v>
      </c>
      <c r="I143" s="35">
        <v>1</v>
      </c>
      <c r="L143" s="35">
        <v>3</v>
      </c>
      <c r="T143" s="2">
        <v>0</v>
      </c>
      <c r="U143" s="16" t="s">
        <v>1993</v>
      </c>
      <c r="V143" s="42" t="s">
        <v>1993</v>
      </c>
      <c r="W143" s="481" t="s">
        <v>1953</v>
      </c>
      <c r="X143" s="94" t="s">
        <v>625</v>
      </c>
    </row>
    <row r="144" spans="1:24">
      <c r="A144" s="318" t="s">
        <v>1747</v>
      </c>
      <c r="B144" s="2">
        <v>74</v>
      </c>
      <c r="C144" s="24" t="s">
        <v>2664</v>
      </c>
      <c r="D144" s="36" t="s">
        <v>5086</v>
      </c>
      <c r="E144" s="27">
        <v>4</v>
      </c>
      <c r="F144" s="27">
        <v>4</v>
      </c>
      <c r="G144" s="2" t="s">
        <v>2818</v>
      </c>
      <c r="H144" s="32">
        <v>4</v>
      </c>
      <c r="I144" s="35">
        <v>12</v>
      </c>
      <c r="T144" s="2" t="s">
        <v>3456</v>
      </c>
      <c r="U144" s="16">
        <v>9400</v>
      </c>
      <c r="V144" s="42" t="s">
        <v>1993</v>
      </c>
      <c r="W144" s="481" t="s">
        <v>704</v>
      </c>
      <c r="X144" s="94"/>
    </row>
    <row r="145" spans="1:27">
      <c r="A145" s="318" t="s">
        <v>2273</v>
      </c>
      <c r="B145" s="2">
        <v>114</v>
      </c>
      <c r="C145" s="88" t="s">
        <v>2664</v>
      </c>
      <c r="D145" s="282" t="s">
        <v>2229</v>
      </c>
      <c r="E145" s="27">
        <v>1</v>
      </c>
      <c r="F145" s="27">
        <v>2</v>
      </c>
      <c r="G145" s="2" t="s">
        <v>2818</v>
      </c>
      <c r="H145" s="32">
        <v>2</v>
      </c>
      <c r="L145" s="35">
        <v>2</v>
      </c>
      <c r="T145" s="2" t="s">
        <v>1747</v>
      </c>
      <c r="U145" s="16">
        <v>12285</v>
      </c>
      <c r="W145" s="368" t="s">
        <v>4217</v>
      </c>
    </row>
    <row r="146" spans="1:27">
      <c r="A146" s="318" t="s">
        <v>1860</v>
      </c>
      <c r="B146" s="2">
        <v>150</v>
      </c>
      <c r="C146" s="24" t="s">
        <v>2664</v>
      </c>
      <c r="D146" s="36" t="s">
        <v>1921</v>
      </c>
      <c r="E146" s="484">
        <v>1</v>
      </c>
      <c r="F146" s="27">
        <v>0</v>
      </c>
      <c r="G146" s="2" t="s">
        <v>2818</v>
      </c>
      <c r="H146" s="32">
        <v>3</v>
      </c>
      <c r="I146" s="35">
        <v>2</v>
      </c>
      <c r="T146" s="2" t="s">
        <v>2818</v>
      </c>
      <c r="U146" s="16">
        <v>3700</v>
      </c>
      <c r="V146" s="42" t="s">
        <v>1993</v>
      </c>
      <c r="W146" s="368" t="s">
        <v>1725</v>
      </c>
      <c r="X146" s="94"/>
    </row>
    <row r="147" spans="1:27">
      <c r="A147" s="318" t="s">
        <v>1169</v>
      </c>
      <c r="B147" s="2">
        <v>73</v>
      </c>
      <c r="C147" s="88" t="s">
        <v>2664</v>
      </c>
      <c r="D147" s="36" t="s">
        <v>167</v>
      </c>
      <c r="E147" s="527">
        <v>1</v>
      </c>
      <c r="F147" s="27">
        <v>0</v>
      </c>
      <c r="G147" s="2" t="s">
        <v>8</v>
      </c>
      <c r="H147" s="32">
        <v>3</v>
      </c>
      <c r="I147" s="35">
        <v>2</v>
      </c>
      <c r="T147" s="2" t="s">
        <v>1747</v>
      </c>
      <c r="U147" s="16">
        <v>88000</v>
      </c>
      <c r="W147" s="368" t="s">
        <v>1725</v>
      </c>
    </row>
    <row r="148" spans="1:27">
      <c r="A148" s="318" t="s">
        <v>364</v>
      </c>
      <c r="B148" s="2">
        <v>86</v>
      </c>
      <c r="C148" s="24" t="s">
        <v>2664</v>
      </c>
      <c r="D148" s="36" t="s">
        <v>708</v>
      </c>
      <c r="E148" s="27">
        <v>2</v>
      </c>
      <c r="F148" s="27">
        <v>2</v>
      </c>
      <c r="G148" s="2" t="s">
        <v>2821</v>
      </c>
      <c r="H148" s="32">
        <v>4</v>
      </c>
      <c r="I148" s="35">
        <v>6</v>
      </c>
      <c r="T148" s="2" t="s">
        <v>3456</v>
      </c>
      <c r="U148" s="16">
        <v>4700</v>
      </c>
      <c r="V148" s="42" t="s">
        <v>1993</v>
      </c>
      <c r="W148" s="481" t="s">
        <v>692</v>
      </c>
      <c r="X148" s="94"/>
    </row>
    <row r="149" spans="1:27">
      <c r="A149" s="318" t="s">
        <v>1860</v>
      </c>
      <c r="B149" s="2">
        <v>157</v>
      </c>
      <c r="C149" s="24" t="s">
        <v>2664</v>
      </c>
      <c r="D149" s="36" t="s">
        <v>718</v>
      </c>
      <c r="E149" s="27">
        <v>2</v>
      </c>
      <c r="F149" s="27">
        <v>2</v>
      </c>
      <c r="G149" s="2" t="s">
        <v>8</v>
      </c>
      <c r="H149" s="32">
        <v>4</v>
      </c>
      <c r="I149" s="35">
        <v>6</v>
      </c>
      <c r="T149" s="2" t="s">
        <v>2818</v>
      </c>
      <c r="U149" s="16">
        <v>7000</v>
      </c>
      <c r="V149" s="42" t="s">
        <v>1993</v>
      </c>
      <c r="W149" s="481" t="s">
        <v>696</v>
      </c>
      <c r="X149" s="94"/>
    </row>
    <row r="150" spans="1:27">
      <c r="A150" s="318" t="s">
        <v>1860</v>
      </c>
      <c r="B150" s="2">
        <v>156</v>
      </c>
      <c r="C150" s="24" t="s">
        <v>2664</v>
      </c>
      <c r="D150" s="36" t="s">
        <v>717</v>
      </c>
      <c r="E150" s="27">
        <v>6</v>
      </c>
      <c r="F150" s="27">
        <v>6</v>
      </c>
      <c r="G150" s="2" t="s">
        <v>8</v>
      </c>
      <c r="H150" s="32">
        <v>4</v>
      </c>
      <c r="L150" s="35">
        <v>6</v>
      </c>
      <c r="T150" s="2">
        <v>0</v>
      </c>
      <c r="U150" s="16" t="s">
        <v>1993</v>
      </c>
      <c r="V150" s="42" t="s">
        <v>1993</v>
      </c>
      <c r="W150" s="481" t="s">
        <v>2947</v>
      </c>
      <c r="X150" s="94"/>
      <c r="Z150" s="231"/>
      <c r="AA150" s="232"/>
    </row>
    <row r="151" spans="1:27">
      <c r="A151" s="318" t="s">
        <v>1917</v>
      </c>
      <c r="B151" s="2">
        <v>162</v>
      </c>
      <c r="C151" s="24" t="s">
        <v>2664</v>
      </c>
      <c r="D151" s="36" t="s">
        <v>1841</v>
      </c>
      <c r="E151" s="27">
        <v>0</v>
      </c>
      <c r="F151" s="27">
        <v>0</v>
      </c>
      <c r="G151" s="2" t="s">
        <v>8</v>
      </c>
      <c r="H151" s="32">
        <v>4</v>
      </c>
      <c r="I151" s="35">
        <v>2</v>
      </c>
      <c r="T151" s="2">
        <v>0</v>
      </c>
      <c r="U151" s="16">
        <v>350</v>
      </c>
      <c r="V151" s="42" t="s">
        <v>1993</v>
      </c>
      <c r="W151" s="368" t="s">
        <v>1570</v>
      </c>
      <c r="X151" s="94"/>
    </row>
    <row r="152" spans="1:27">
      <c r="A152" s="318" t="s">
        <v>2273</v>
      </c>
      <c r="B152" s="2">
        <v>116</v>
      </c>
      <c r="C152" s="240" t="s">
        <v>2664</v>
      </c>
      <c r="D152" s="282" t="s">
        <v>2230</v>
      </c>
      <c r="E152" s="27">
        <v>1</v>
      </c>
      <c r="F152" s="27">
        <v>1</v>
      </c>
      <c r="G152" s="2" t="s">
        <v>2818</v>
      </c>
      <c r="H152" s="32">
        <v>1</v>
      </c>
      <c r="I152" s="35">
        <v>5</v>
      </c>
      <c r="T152" s="2" t="s">
        <v>1747</v>
      </c>
      <c r="U152" s="16">
        <v>13425</v>
      </c>
      <c r="W152" s="368" t="s">
        <v>1570</v>
      </c>
    </row>
    <row r="153" spans="1:27">
      <c r="A153" s="318" t="s">
        <v>2273</v>
      </c>
      <c r="B153" s="2">
        <v>118</v>
      </c>
      <c r="C153" s="88" t="s">
        <v>2664</v>
      </c>
      <c r="D153" s="282" t="s">
        <v>2231</v>
      </c>
      <c r="E153" s="27">
        <v>5</v>
      </c>
      <c r="F153" s="27">
        <v>1</v>
      </c>
      <c r="G153" s="2" t="s">
        <v>2818</v>
      </c>
      <c r="H153" s="32">
        <v>2</v>
      </c>
      <c r="L153" s="35">
        <v>1</v>
      </c>
      <c r="T153" s="2" t="s">
        <v>1747</v>
      </c>
      <c r="U153" s="16">
        <v>11080</v>
      </c>
      <c r="W153" s="368" t="s">
        <v>2232</v>
      </c>
    </row>
    <row r="154" spans="1:27">
      <c r="A154" s="318" t="s">
        <v>2273</v>
      </c>
      <c r="B154" s="2">
        <v>120</v>
      </c>
      <c r="C154" s="240" t="s">
        <v>2664</v>
      </c>
      <c r="D154" s="282" t="s">
        <v>2233</v>
      </c>
      <c r="E154" s="27">
        <v>0</v>
      </c>
      <c r="F154" s="27">
        <v>5</v>
      </c>
      <c r="G154" s="2" t="s">
        <v>2818</v>
      </c>
      <c r="H154" s="32">
        <v>1</v>
      </c>
      <c r="I154" s="35">
        <v>6</v>
      </c>
      <c r="J154" s="35">
        <v>3</v>
      </c>
      <c r="T154" s="2" t="s">
        <v>1747</v>
      </c>
      <c r="U154" s="16">
        <v>15000</v>
      </c>
      <c r="V154" s="92"/>
      <c r="W154" s="480" t="s">
        <v>4218</v>
      </c>
      <c r="X154" s="94"/>
    </row>
    <row r="155" spans="1:27">
      <c r="A155" s="318" t="s">
        <v>1095</v>
      </c>
      <c r="B155" s="2">
        <v>57</v>
      </c>
      <c r="C155" s="88" t="s">
        <v>1758</v>
      </c>
      <c r="D155" s="36" t="s">
        <v>4066</v>
      </c>
      <c r="E155" s="27">
        <v>1</v>
      </c>
      <c r="F155" s="27">
        <v>1</v>
      </c>
      <c r="G155" s="2" t="s">
        <v>1747</v>
      </c>
      <c r="H155" s="32">
        <v>5</v>
      </c>
      <c r="I155" s="35">
        <v>3</v>
      </c>
      <c r="T155" s="2" t="s">
        <v>2818</v>
      </c>
      <c r="U155" s="16">
        <v>15000</v>
      </c>
      <c r="V155" s="42" t="s">
        <v>1993</v>
      </c>
      <c r="W155" s="368" t="s">
        <v>1727</v>
      </c>
      <c r="X155" s="94" t="s">
        <v>625</v>
      </c>
      <c r="Y155" s="230"/>
    </row>
    <row r="156" spans="1:27">
      <c r="A156" s="318" t="s">
        <v>1169</v>
      </c>
      <c r="B156" s="2">
        <v>208</v>
      </c>
      <c r="C156" s="23" t="s">
        <v>578</v>
      </c>
      <c r="D156" s="36" t="s">
        <v>1226</v>
      </c>
      <c r="E156" s="27">
        <v>6</v>
      </c>
      <c r="F156" s="27">
        <v>6</v>
      </c>
      <c r="G156" s="2" t="s">
        <v>2821</v>
      </c>
      <c r="H156" s="32">
        <v>4</v>
      </c>
      <c r="M156" s="35">
        <v>6</v>
      </c>
      <c r="T156" s="2" t="s">
        <v>3456</v>
      </c>
      <c r="U156" s="16">
        <v>20270</v>
      </c>
      <c r="W156" s="503" t="s">
        <v>3453</v>
      </c>
    </row>
    <row r="157" spans="1:27">
      <c r="A157" s="318" t="s">
        <v>365</v>
      </c>
      <c r="B157" s="2">
        <v>197</v>
      </c>
      <c r="C157" s="24" t="s">
        <v>2664</v>
      </c>
      <c r="D157" s="36" t="s">
        <v>1859</v>
      </c>
      <c r="E157" s="27">
        <v>0</v>
      </c>
      <c r="F157" s="27">
        <v>0</v>
      </c>
      <c r="G157" s="2" t="s">
        <v>1860</v>
      </c>
      <c r="H157" s="32">
        <v>5</v>
      </c>
      <c r="I157" s="35">
        <v>2</v>
      </c>
      <c r="T157" s="2" t="s">
        <v>1747</v>
      </c>
      <c r="U157" s="16">
        <v>2000</v>
      </c>
      <c r="V157" s="42" t="s">
        <v>1993</v>
      </c>
      <c r="W157" s="368" t="s">
        <v>705</v>
      </c>
      <c r="X157" s="94"/>
    </row>
    <row r="158" spans="1:27">
      <c r="A158" s="318" t="s">
        <v>1297</v>
      </c>
      <c r="B158" s="2">
        <v>45</v>
      </c>
      <c r="C158" s="88" t="s">
        <v>2664</v>
      </c>
      <c r="D158" s="36" t="s">
        <v>1336</v>
      </c>
      <c r="E158" s="27">
        <v>0</v>
      </c>
      <c r="F158" s="27">
        <v>0</v>
      </c>
      <c r="G158" s="2" t="s">
        <v>2818</v>
      </c>
      <c r="H158" s="32">
        <v>5</v>
      </c>
      <c r="I158" s="35">
        <v>2</v>
      </c>
      <c r="T158" s="2" t="s">
        <v>1747</v>
      </c>
      <c r="U158" s="16">
        <v>9000</v>
      </c>
      <c r="W158" s="368" t="s">
        <v>4217</v>
      </c>
    </row>
    <row r="159" spans="1:27">
      <c r="A159" s="318" t="s">
        <v>1169</v>
      </c>
      <c r="B159" s="2">
        <v>72</v>
      </c>
      <c r="C159" s="88" t="s">
        <v>2664</v>
      </c>
      <c r="D159" s="36" t="s">
        <v>165</v>
      </c>
      <c r="E159" s="27">
        <v>3</v>
      </c>
      <c r="F159" s="27">
        <v>3</v>
      </c>
      <c r="G159" s="2" t="s">
        <v>2821</v>
      </c>
      <c r="H159" s="32">
        <v>2</v>
      </c>
      <c r="K159" s="35">
        <v>3</v>
      </c>
      <c r="T159" s="2" t="s">
        <v>2830</v>
      </c>
      <c r="U159" s="16">
        <v>16430</v>
      </c>
      <c r="W159" s="480" t="s">
        <v>578</v>
      </c>
    </row>
    <row r="160" spans="1:27">
      <c r="A160" s="318" t="s">
        <v>1917</v>
      </c>
      <c r="B160" s="2">
        <v>196</v>
      </c>
      <c r="C160" s="24" t="s">
        <v>2664</v>
      </c>
      <c r="D160" s="36" t="s">
        <v>1014</v>
      </c>
      <c r="E160" s="27">
        <v>3</v>
      </c>
      <c r="F160" s="27">
        <v>3</v>
      </c>
      <c r="G160" s="2" t="s">
        <v>1747</v>
      </c>
      <c r="H160" s="32">
        <v>4</v>
      </c>
      <c r="I160" s="35">
        <v>9</v>
      </c>
      <c r="T160" s="2" t="s">
        <v>2818</v>
      </c>
      <c r="U160" s="16">
        <v>2500</v>
      </c>
      <c r="V160" s="42" t="s">
        <v>1993</v>
      </c>
      <c r="W160" s="368" t="s">
        <v>5303</v>
      </c>
      <c r="X160" s="94"/>
    </row>
    <row r="161" spans="1:24">
      <c r="A161" s="318" t="s">
        <v>1917</v>
      </c>
      <c r="B161" s="2">
        <v>196</v>
      </c>
      <c r="C161" s="24" t="s">
        <v>2664</v>
      </c>
      <c r="D161" s="36" t="s">
        <v>1729</v>
      </c>
      <c r="E161" s="27">
        <v>2</v>
      </c>
      <c r="F161" s="27">
        <v>2</v>
      </c>
      <c r="G161" s="2" t="s">
        <v>2818</v>
      </c>
      <c r="H161" s="32">
        <v>4</v>
      </c>
      <c r="I161" s="35">
        <v>6</v>
      </c>
      <c r="T161" s="2" t="s">
        <v>2818</v>
      </c>
      <c r="U161" s="16">
        <v>900</v>
      </c>
      <c r="V161" s="42" t="s">
        <v>1993</v>
      </c>
      <c r="W161" s="368" t="s">
        <v>1727</v>
      </c>
      <c r="X161" s="94"/>
    </row>
    <row r="162" spans="1:24">
      <c r="A162" s="318" t="s">
        <v>1917</v>
      </c>
      <c r="B162" s="2">
        <v>69</v>
      </c>
      <c r="C162" s="24" t="s">
        <v>2664</v>
      </c>
      <c r="D162" s="36" t="s">
        <v>3712</v>
      </c>
      <c r="E162" s="27">
        <v>0</v>
      </c>
      <c r="F162" s="27">
        <v>0</v>
      </c>
      <c r="G162" s="2" t="s">
        <v>2818</v>
      </c>
      <c r="H162" s="32">
        <v>2</v>
      </c>
      <c r="I162" s="35">
        <v>1</v>
      </c>
      <c r="T162" s="2" t="s">
        <v>1747</v>
      </c>
      <c r="U162" s="16" t="s">
        <v>1993</v>
      </c>
      <c r="V162" s="89">
        <v>4200</v>
      </c>
      <c r="W162" s="368" t="s">
        <v>1570</v>
      </c>
      <c r="X162" s="94"/>
    </row>
    <row r="163" spans="1:24">
      <c r="A163" s="318" t="s">
        <v>2273</v>
      </c>
      <c r="B163" s="2">
        <v>122</v>
      </c>
      <c r="C163" s="88" t="s">
        <v>2664</v>
      </c>
      <c r="D163" s="282" t="s">
        <v>2234</v>
      </c>
      <c r="E163" s="27">
        <v>1</v>
      </c>
      <c r="F163" s="27">
        <v>0</v>
      </c>
      <c r="G163" s="2" t="s">
        <v>1747</v>
      </c>
      <c r="H163" s="32">
        <v>2</v>
      </c>
      <c r="I163" s="35">
        <v>2</v>
      </c>
      <c r="T163" s="2" t="s">
        <v>1747</v>
      </c>
      <c r="U163" s="219">
        <v>7280</v>
      </c>
      <c r="W163" s="368" t="s">
        <v>1570</v>
      </c>
      <c r="X163" s="94"/>
    </row>
    <row r="164" spans="1:24">
      <c r="A164" s="318" t="s">
        <v>1747</v>
      </c>
      <c r="B164" s="2">
        <v>69</v>
      </c>
      <c r="C164" s="24" t="s">
        <v>2664</v>
      </c>
      <c r="D164" s="36" t="s">
        <v>5079</v>
      </c>
      <c r="E164" s="27">
        <v>0</v>
      </c>
      <c r="F164" s="27">
        <v>0</v>
      </c>
      <c r="G164" s="2" t="s">
        <v>2821</v>
      </c>
      <c r="H164" s="32">
        <v>1</v>
      </c>
      <c r="I164" s="35">
        <v>2</v>
      </c>
      <c r="T164" s="2" t="s">
        <v>1747</v>
      </c>
      <c r="U164" s="16">
        <v>3500</v>
      </c>
      <c r="V164" s="42" t="s">
        <v>1993</v>
      </c>
      <c r="W164" s="481" t="s">
        <v>2947</v>
      </c>
      <c r="X164" s="94"/>
    </row>
    <row r="165" spans="1:24">
      <c r="A165" s="318" t="s">
        <v>1860</v>
      </c>
      <c r="B165" s="2">
        <v>142</v>
      </c>
      <c r="C165" s="24" t="s">
        <v>2664</v>
      </c>
      <c r="D165" s="36" t="s">
        <v>5193</v>
      </c>
      <c r="E165" s="27">
        <v>3</v>
      </c>
      <c r="F165" s="27">
        <v>3</v>
      </c>
      <c r="G165" s="2" t="s">
        <v>1860</v>
      </c>
      <c r="H165" s="32">
        <v>4</v>
      </c>
      <c r="M165" s="35">
        <v>3</v>
      </c>
      <c r="T165" s="2" t="s">
        <v>2818</v>
      </c>
      <c r="U165" s="16">
        <v>11400</v>
      </c>
      <c r="V165" s="42" t="s">
        <v>1993</v>
      </c>
      <c r="W165" s="368" t="s">
        <v>3059</v>
      </c>
      <c r="X165" s="94"/>
    </row>
    <row r="166" spans="1:24">
      <c r="A166" s="318" t="s">
        <v>1860</v>
      </c>
      <c r="B166" s="2">
        <v>160</v>
      </c>
      <c r="C166" s="24" t="s">
        <v>2664</v>
      </c>
      <c r="D166" s="36" t="s">
        <v>723</v>
      </c>
      <c r="E166" s="27">
        <v>2</v>
      </c>
      <c r="F166" s="27">
        <v>2</v>
      </c>
      <c r="G166" s="2" t="s">
        <v>2821</v>
      </c>
      <c r="H166" s="32">
        <v>5</v>
      </c>
      <c r="I166" s="35">
        <v>6</v>
      </c>
      <c r="T166" s="2" t="s">
        <v>1747</v>
      </c>
      <c r="U166" s="16">
        <v>1000</v>
      </c>
      <c r="V166" s="42" t="s">
        <v>1993</v>
      </c>
      <c r="W166" s="368" t="s">
        <v>1725</v>
      </c>
      <c r="X166" s="94"/>
    </row>
    <row r="167" spans="1:24">
      <c r="A167" s="341" t="s">
        <v>4902</v>
      </c>
      <c r="B167" s="2">
        <v>33</v>
      </c>
      <c r="C167" s="24" t="s">
        <v>2664</v>
      </c>
      <c r="D167" s="36" t="s">
        <v>2525</v>
      </c>
      <c r="E167" s="27">
        <v>2</v>
      </c>
      <c r="F167" s="27">
        <v>2</v>
      </c>
      <c r="G167" s="2" t="s">
        <v>2818</v>
      </c>
      <c r="H167" s="32">
        <v>5</v>
      </c>
      <c r="I167" s="35">
        <v>6</v>
      </c>
      <c r="T167" s="2" t="s">
        <v>1747</v>
      </c>
      <c r="U167" s="16">
        <v>1000</v>
      </c>
      <c r="V167" s="42" t="s">
        <v>1993</v>
      </c>
      <c r="W167" s="480" t="s">
        <v>578</v>
      </c>
      <c r="X167" s="94"/>
    </row>
    <row r="168" spans="1:24">
      <c r="A168" s="318" t="s">
        <v>2273</v>
      </c>
      <c r="B168" s="2">
        <v>124</v>
      </c>
      <c r="C168" s="88" t="s">
        <v>2664</v>
      </c>
      <c r="D168" s="282" t="s">
        <v>2364</v>
      </c>
      <c r="E168" s="27">
        <v>0</v>
      </c>
      <c r="F168" s="27">
        <v>1</v>
      </c>
      <c r="G168" s="2" t="s">
        <v>2818</v>
      </c>
      <c r="H168" s="32">
        <v>5</v>
      </c>
      <c r="I168" s="35">
        <v>3</v>
      </c>
      <c r="T168" s="2" t="s">
        <v>2818</v>
      </c>
      <c r="U168" s="16">
        <v>6990</v>
      </c>
      <c r="W168" s="368" t="s">
        <v>1570</v>
      </c>
      <c r="X168" s="94"/>
    </row>
    <row r="169" spans="1:24">
      <c r="A169" s="318" t="s">
        <v>365</v>
      </c>
      <c r="B169" s="2">
        <v>196</v>
      </c>
      <c r="C169" s="24" t="s">
        <v>2666</v>
      </c>
      <c r="D169" s="36" t="s">
        <v>1856</v>
      </c>
      <c r="E169" s="27">
        <v>13</v>
      </c>
      <c r="F169" s="27">
        <v>13</v>
      </c>
      <c r="G169" s="2" t="s">
        <v>2818</v>
      </c>
      <c r="H169" s="32">
        <v>4</v>
      </c>
      <c r="M169" s="35">
        <v>1</v>
      </c>
      <c r="Q169" s="35">
        <v>3</v>
      </c>
      <c r="R169" s="35">
        <v>9</v>
      </c>
      <c r="T169" s="2" t="s">
        <v>2461</v>
      </c>
      <c r="U169" s="16" t="s">
        <v>1993</v>
      </c>
      <c r="V169" s="42" t="s">
        <v>1993</v>
      </c>
      <c r="W169" s="481" t="s">
        <v>929</v>
      </c>
      <c r="X169" s="94"/>
    </row>
    <row r="170" spans="1:24">
      <c r="A170" s="318" t="s">
        <v>1095</v>
      </c>
      <c r="B170" s="2">
        <v>54</v>
      </c>
      <c r="C170" s="88" t="s">
        <v>2664</v>
      </c>
      <c r="D170" s="36" t="s">
        <v>4061</v>
      </c>
      <c r="E170" s="27">
        <v>8</v>
      </c>
      <c r="F170" s="27">
        <v>8</v>
      </c>
      <c r="G170" s="2" t="s">
        <v>1747</v>
      </c>
      <c r="H170" s="32">
        <v>4</v>
      </c>
      <c r="I170" s="35">
        <v>6</v>
      </c>
      <c r="M170" s="35">
        <v>6</v>
      </c>
      <c r="T170" s="2" t="s">
        <v>2818</v>
      </c>
      <c r="U170" s="16">
        <v>31900</v>
      </c>
      <c r="V170" s="42" t="s">
        <v>1993</v>
      </c>
      <c r="W170" s="481" t="s">
        <v>1955</v>
      </c>
      <c r="X170" s="94" t="s">
        <v>625</v>
      </c>
    </row>
    <row r="171" spans="1:24">
      <c r="A171" s="318" t="s">
        <v>365</v>
      </c>
      <c r="B171" s="2">
        <v>104</v>
      </c>
      <c r="C171" s="24" t="s">
        <v>2664</v>
      </c>
      <c r="D171" s="36" t="s">
        <v>1765</v>
      </c>
      <c r="E171" s="27">
        <v>0</v>
      </c>
      <c r="F171" s="27">
        <v>0</v>
      </c>
      <c r="G171" s="2" t="s">
        <v>2821</v>
      </c>
      <c r="H171" s="32">
        <v>2</v>
      </c>
      <c r="I171" s="35">
        <v>2</v>
      </c>
      <c r="T171" s="2" t="s">
        <v>1747</v>
      </c>
      <c r="U171" s="16">
        <v>6500</v>
      </c>
      <c r="V171" s="42" t="s">
        <v>1993</v>
      </c>
      <c r="W171" s="368" t="s">
        <v>1570</v>
      </c>
      <c r="X171" s="94"/>
    </row>
    <row r="172" spans="1:24">
      <c r="A172" s="318" t="s">
        <v>365</v>
      </c>
      <c r="B172" s="2">
        <v>197</v>
      </c>
      <c r="C172" s="24" t="s">
        <v>2664</v>
      </c>
      <c r="D172" s="36" t="s">
        <v>1858</v>
      </c>
      <c r="E172" s="27">
        <v>1</v>
      </c>
      <c r="F172" s="27">
        <v>1</v>
      </c>
      <c r="G172" s="2" t="s">
        <v>2821</v>
      </c>
      <c r="H172" s="32">
        <v>4</v>
      </c>
      <c r="L172" s="35">
        <v>1</v>
      </c>
      <c r="T172" s="2" t="s">
        <v>3456</v>
      </c>
      <c r="U172" s="16">
        <v>16000</v>
      </c>
      <c r="V172" s="42" t="s">
        <v>1993</v>
      </c>
      <c r="W172" s="481" t="s">
        <v>2947</v>
      </c>
      <c r="X172" s="94"/>
    </row>
    <row r="173" spans="1:24">
      <c r="A173" s="318" t="s">
        <v>363</v>
      </c>
      <c r="B173" s="2">
        <v>198</v>
      </c>
      <c r="C173" s="500" t="s">
        <v>2664</v>
      </c>
      <c r="D173" s="36" t="s">
        <v>2542</v>
      </c>
      <c r="E173" s="27">
        <v>0</v>
      </c>
      <c r="F173" s="27">
        <v>0</v>
      </c>
      <c r="G173" s="2" t="s">
        <v>2821</v>
      </c>
      <c r="H173" s="32">
        <v>2</v>
      </c>
      <c r="I173" s="35">
        <v>2</v>
      </c>
      <c r="T173" s="2" t="s">
        <v>1747</v>
      </c>
      <c r="U173" s="16">
        <v>4500</v>
      </c>
      <c r="V173" s="42" t="s">
        <v>1993</v>
      </c>
      <c r="W173" s="368" t="s">
        <v>1570</v>
      </c>
      <c r="X173" s="94"/>
    </row>
    <row r="174" spans="1:24">
      <c r="A174" s="318" t="s">
        <v>363</v>
      </c>
      <c r="B174" s="2">
        <v>267</v>
      </c>
      <c r="C174" s="24" t="s">
        <v>2666</v>
      </c>
      <c r="D174" s="44" t="s">
        <v>1015</v>
      </c>
      <c r="E174" s="27">
        <v>6</v>
      </c>
      <c r="F174" s="27">
        <v>6</v>
      </c>
      <c r="G174" s="2" t="s">
        <v>2818</v>
      </c>
      <c r="H174" s="32">
        <v>2</v>
      </c>
      <c r="I174" s="35">
        <v>1</v>
      </c>
      <c r="J174" s="246">
        <v>5</v>
      </c>
      <c r="K174" s="246"/>
      <c r="L174" s="246"/>
      <c r="M174" s="246"/>
      <c r="N174" s="246"/>
      <c r="O174" s="246"/>
      <c r="P174" s="246"/>
      <c r="Q174" s="246"/>
      <c r="T174" s="2" t="s">
        <v>2461</v>
      </c>
      <c r="U174" s="16" t="s">
        <v>1993</v>
      </c>
      <c r="V174" s="42" t="s">
        <v>1993</v>
      </c>
      <c r="W174" s="368" t="s">
        <v>1570</v>
      </c>
      <c r="X174" s="94"/>
    </row>
    <row r="175" spans="1:24">
      <c r="A175" s="318" t="s">
        <v>1860</v>
      </c>
      <c r="B175" s="2">
        <v>139</v>
      </c>
      <c r="C175" s="24" t="s">
        <v>2664</v>
      </c>
      <c r="D175" s="44" t="s">
        <v>1913</v>
      </c>
      <c r="E175" s="27">
        <v>1</v>
      </c>
      <c r="F175" s="27">
        <v>1</v>
      </c>
      <c r="G175" s="2" t="s">
        <v>2821</v>
      </c>
      <c r="H175" s="32">
        <v>2</v>
      </c>
      <c r="K175" s="35">
        <v>1</v>
      </c>
      <c r="T175" s="2">
        <v>0</v>
      </c>
      <c r="U175" s="16" t="s">
        <v>1993</v>
      </c>
      <c r="V175" s="42" t="s">
        <v>1993</v>
      </c>
      <c r="W175" s="368" t="s">
        <v>1570</v>
      </c>
      <c r="X175" s="94"/>
    </row>
    <row r="176" spans="1:24">
      <c r="A176" s="318" t="s">
        <v>1860</v>
      </c>
      <c r="B176" s="2">
        <v>136</v>
      </c>
      <c r="C176" s="24" t="s">
        <v>2664</v>
      </c>
      <c r="D176" s="44" t="s">
        <v>1909</v>
      </c>
      <c r="E176" s="27">
        <v>1</v>
      </c>
      <c r="F176" s="27">
        <v>1</v>
      </c>
      <c r="G176" s="2" t="s">
        <v>2821</v>
      </c>
      <c r="H176" s="32">
        <v>2</v>
      </c>
      <c r="I176" s="35">
        <v>3</v>
      </c>
      <c r="T176" s="2" t="s">
        <v>2818</v>
      </c>
      <c r="U176" s="16">
        <v>10000</v>
      </c>
      <c r="V176" s="42" t="s">
        <v>1993</v>
      </c>
      <c r="W176" s="368" t="s">
        <v>1570</v>
      </c>
      <c r="X176" s="94"/>
    </row>
    <row r="177" spans="1:24">
      <c r="A177" s="318" t="s">
        <v>1860</v>
      </c>
      <c r="B177" s="2">
        <v>137</v>
      </c>
      <c r="C177" s="24" t="s">
        <v>2664</v>
      </c>
      <c r="D177" s="44" t="s">
        <v>1910</v>
      </c>
      <c r="E177" s="484">
        <v>1</v>
      </c>
      <c r="F177" s="27">
        <v>0</v>
      </c>
      <c r="G177" s="2" t="s">
        <v>2821</v>
      </c>
      <c r="H177" s="32">
        <v>2</v>
      </c>
      <c r="I177" s="35">
        <v>2</v>
      </c>
      <c r="T177" s="2" t="s">
        <v>1747</v>
      </c>
      <c r="U177" s="16">
        <v>2500</v>
      </c>
      <c r="V177" s="42" t="s">
        <v>1993</v>
      </c>
      <c r="W177" s="368" t="s">
        <v>1570</v>
      </c>
      <c r="X177" s="94"/>
    </row>
    <row r="178" spans="1:24">
      <c r="A178" s="318" t="s">
        <v>1758</v>
      </c>
      <c r="B178" s="2">
        <v>53</v>
      </c>
      <c r="C178" s="88" t="s">
        <v>2664</v>
      </c>
      <c r="D178" s="480" t="s">
        <v>2851</v>
      </c>
      <c r="E178" s="27">
        <v>0</v>
      </c>
      <c r="F178" s="27">
        <v>0</v>
      </c>
      <c r="G178" s="2" t="s">
        <v>2821</v>
      </c>
      <c r="H178" s="32">
        <v>2</v>
      </c>
      <c r="I178" s="35">
        <v>2</v>
      </c>
      <c r="T178" s="2" t="s">
        <v>1747</v>
      </c>
      <c r="U178" s="16">
        <v>2500</v>
      </c>
      <c r="V178" s="42" t="s">
        <v>1993</v>
      </c>
      <c r="W178" s="368" t="s">
        <v>1570</v>
      </c>
      <c r="X178" s="94" t="s">
        <v>625</v>
      </c>
    </row>
    <row r="179" spans="1:24">
      <c r="A179" s="318" t="s">
        <v>1860</v>
      </c>
      <c r="B179" s="2">
        <v>137</v>
      </c>
      <c r="C179" s="24" t="s">
        <v>2664</v>
      </c>
      <c r="D179" s="44" t="s">
        <v>1911</v>
      </c>
      <c r="E179" s="484">
        <v>1</v>
      </c>
      <c r="F179" s="27">
        <v>0</v>
      </c>
      <c r="G179" s="2" t="s">
        <v>2821</v>
      </c>
      <c r="H179" s="32">
        <v>2</v>
      </c>
      <c r="I179" s="35">
        <v>2</v>
      </c>
      <c r="T179" s="2" t="s">
        <v>1747</v>
      </c>
      <c r="U179" s="16">
        <v>1500</v>
      </c>
      <c r="V179" s="42" t="s">
        <v>1993</v>
      </c>
      <c r="W179" s="368" t="s">
        <v>1570</v>
      </c>
      <c r="X179" s="94"/>
    </row>
    <row r="180" spans="1:24">
      <c r="A180" s="318" t="s">
        <v>1860</v>
      </c>
      <c r="B180" s="2">
        <v>138</v>
      </c>
      <c r="C180" s="24" t="s">
        <v>2664</v>
      </c>
      <c r="D180" s="44" t="s">
        <v>1912</v>
      </c>
      <c r="E180" s="27">
        <v>2</v>
      </c>
      <c r="F180" s="27">
        <v>2</v>
      </c>
      <c r="G180" s="2" t="s">
        <v>2821</v>
      </c>
      <c r="H180" s="32">
        <v>2</v>
      </c>
      <c r="I180" s="35">
        <v>6</v>
      </c>
      <c r="T180" s="2" t="s">
        <v>2818</v>
      </c>
      <c r="U180" s="16">
        <v>8000</v>
      </c>
      <c r="V180" s="42" t="s">
        <v>1993</v>
      </c>
      <c r="W180" s="368" t="s">
        <v>1570</v>
      </c>
      <c r="X180" s="94"/>
    </row>
    <row r="181" spans="1:24">
      <c r="A181" s="318" t="s">
        <v>364</v>
      </c>
      <c r="B181" s="2">
        <v>89</v>
      </c>
      <c r="C181" s="24" t="s">
        <v>2664</v>
      </c>
      <c r="D181" s="1" t="s">
        <v>720</v>
      </c>
      <c r="E181" s="27">
        <v>0</v>
      </c>
      <c r="F181" s="27">
        <v>0</v>
      </c>
      <c r="G181" s="2" t="s">
        <v>2821</v>
      </c>
      <c r="H181" s="32">
        <v>5</v>
      </c>
      <c r="I181" s="35">
        <v>1</v>
      </c>
      <c r="T181" s="2" t="s">
        <v>1747</v>
      </c>
      <c r="U181" s="16">
        <v>800</v>
      </c>
      <c r="V181" s="42" t="s">
        <v>1993</v>
      </c>
      <c r="W181" s="368" t="s">
        <v>4213</v>
      </c>
      <c r="X181" s="94"/>
    </row>
    <row r="182" spans="1:24">
      <c r="A182" s="318" t="s">
        <v>2273</v>
      </c>
      <c r="B182" s="2">
        <v>128</v>
      </c>
      <c r="C182" s="88" t="s">
        <v>2664</v>
      </c>
      <c r="D182" s="496" t="s">
        <v>2366</v>
      </c>
      <c r="E182" s="27">
        <v>3</v>
      </c>
      <c r="F182" s="27">
        <v>0</v>
      </c>
      <c r="G182" s="2" t="s">
        <v>2821</v>
      </c>
      <c r="H182" s="32">
        <v>2</v>
      </c>
      <c r="I182" s="35">
        <v>2</v>
      </c>
      <c r="T182" s="2" t="s">
        <v>1747</v>
      </c>
      <c r="U182" s="16">
        <v>7990</v>
      </c>
      <c r="W182" s="368" t="s">
        <v>1570</v>
      </c>
      <c r="X182" s="94"/>
    </row>
    <row r="183" spans="1:24">
      <c r="A183" s="318" t="s">
        <v>365</v>
      </c>
      <c r="B183" s="2">
        <v>195</v>
      </c>
      <c r="C183" s="24" t="s">
        <v>2664</v>
      </c>
      <c r="D183" s="1" t="s">
        <v>1855</v>
      </c>
      <c r="E183" s="484">
        <v>1</v>
      </c>
      <c r="F183" s="27">
        <v>0</v>
      </c>
      <c r="G183" s="2" t="s">
        <v>2818</v>
      </c>
      <c r="H183" s="32">
        <v>3</v>
      </c>
      <c r="I183" s="35">
        <v>1</v>
      </c>
      <c r="T183" s="2" t="s">
        <v>1747</v>
      </c>
      <c r="U183" s="16">
        <v>3000</v>
      </c>
      <c r="V183" s="42" t="s">
        <v>1993</v>
      </c>
      <c r="W183" s="481" t="s">
        <v>2947</v>
      </c>
      <c r="X183" s="94"/>
    </row>
    <row r="184" spans="1:24">
      <c r="A184" s="318" t="s">
        <v>364</v>
      </c>
      <c r="B184" s="2">
        <v>223</v>
      </c>
      <c r="C184" s="24" t="s">
        <v>2664</v>
      </c>
      <c r="D184" s="1" t="s">
        <v>2644</v>
      </c>
      <c r="E184" s="27">
        <v>5</v>
      </c>
      <c r="F184" s="27">
        <v>5</v>
      </c>
      <c r="G184" s="2" t="s">
        <v>1747</v>
      </c>
      <c r="H184" s="32">
        <v>4</v>
      </c>
      <c r="I184" s="35">
        <v>15</v>
      </c>
      <c r="T184" s="2">
        <v>0</v>
      </c>
      <c r="U184" s="16" t="s">
        <v>1993</v>
      </c>
      <c r="V184" s="42" t="s">
        <v>1993</v>
      </c>
      <c r="W184" s="368" t="s">
        <v>23</v>
      </c>
      <c r="X184" s="94"/>
    </row>
    <row r="185" spans="1:24">
      <c r="A185" s="340" t="s">
        <v>2665</v>
      </c>
      <c r="C185" s="24" t="s">
        <v>2664</v>
      </c>
      <c r="D185" s="1" t="s">
        <v>4695</v>
      </c>
      <c r="E185" s="484">
        <v>1</v>
      </c>
      <c r="F185" s="27">
        <v>0</v>
      </c>
      <c r="G185" s="2" t="s">
        <v>8</v>
      </c>
      <c r="H185" s="32">
        <v>4</v>
      </c>
      <c r="I185" s="35">
        <v>1</v>
      </c>
      <c r="T185" s="2" t="s">
        <v>2818</v>
      </c>
      <c r="U185" s="16">
        <v>7500</v>
      </c>
      <c r="V185" s="42" t="s">
        <v>1993</v>
      </c>
      <c r="W185" s="480" t="s">
        <v>578</v>
      </c>
      <c r="X185" s="94"/>
    </row>
    <row r="186" spans="1:24">
      <c r="A186" s="318" t="s">
        <v>1860</v>
      </c>
      <c r="B186" s="2">
        <v>152</v>
      </c>
      <c r="C186" s="24" t="s">
        <v>2664</v>
      </c>
      <c r="D186" s="1" t="s">
        <v>1922</v>
      </c>
      <c r="E186" s="27">
        <v>4</v>
      </c>
      <c r="F186" s="27">
        <v>4</v>
      </c>
      <c r="G186" s="2" t="s">
        <v>2818</v>
      </c>
      <c r="L186" s="35">
        <v>4</v>
      </c>
      <c r="T186" s="2" t="s">
        <v>3456</v>
      </c>
      <c r="U186" s="16" t="s">
        <v>1923</v>
      </c>
      <c r="V186" s="42" t="s">
        <v>1993</v>
      </c>
      <c r="W186" s="480" t="s">
        <v>578</v>
      </c>
      <c r="X186" s="94"/>
    </row>
    <row r="187" spans="1:24">
      <c r="A187" s="318" t="s">
        <v>1758</v>
      </c>
      <c r="B187" s="2">
        <v>56</v>
      </c>
      <c r="C187" s="88" t="s">
        <v>2664</v>
      </c>
      <c r="D187" s="6" t="s">
        <v>2716</v>
      </c>
      <c r="E187" s="27">
        <v>6</v>
      </c>
      <c r="F187" s="27">
        <v>6</v>
      </c>
      <c r="G187" s="2" t="s">
        <v>2818</v>
      </c>
      <c r="H187" s="32">
        <v>4</v>
      </c>
      <c r="M187" s="35">
        <v>6</v>
      </c>
      <c r="T187" s="2" t="s">
        <v>1747</v>
      </c>
      <c r="U187" s="16">
        <v>5000</v>
      </c>
      <c r="V187" s="42" t="s">
        <v>1993</v>
      </c>
      <c r="W187" s="368" t="s">
        <v>1954</v>
      </c>
      <c r="X187" s="94" t="s">
        <v>2717</v>
      </c>
    </row>
    <row r="188" spans="1:24">
      <c r="A188" s="318" t="s">
        <v>2273</v>
      </c>
      <c r="B188" s="2">
        <v>126</v>
      </c>
      <c r="C188" s="239" t="s">
        <v>2664</v>
      </c>
      <c r="D188" s="496" t="s">
        <v>2365</v>
      </c>
      <c r="E188" s="27">
        <v>0</v>
      </c>
      <c r="F188" s="27">
        <v>3</v>
      </c>
      <c r="G188" s="2" t="s">
        <v>2818</v>
      </c>
      <c r="H188" s="32">
        <v>5</v>
      </c>
      <c r="I188" s="35">
        <v>1</v>
      </c>
      <c r="K188" s="35">
        <v>3</v>
      </c>
      <c r="T188" s="2" t="s">
        <v>1747</v>
      </c>
      <c r="U188" s="16">
        <v>14800</v>
      </c>
      <c r="W188" s="368" t="s">
        <v>2164</v>
      </c>
    </row>
    <row r="189" spans="1:24">
      <c r="A189" s="318" t="s">
        <v>1747</v>
      </c>
      <c r="B189" s="2">
        <v>72</v>
      </c>
      <c r="C189" s="88" t="s">
        <v>2664</v>
      </c>
      <c r="D189" s="1" t="s">
        <v>5084</v>
      </c>
      <c r="E189" s="27">
        <v>0</v>
      </c>
      <c r="F189" s="27">
        <v>0</v>
      </c>
      <c r="G189" s="2" t="s">
        <v>8</v>
      </c>
      <c r="H189" s="32">
        <v>2</v>
      </c>
      <c r="I189" s="35">
        <v>1</v>
      </c>
      <c r="T189" s="2" t="s">
        <v>1747</v>
      </c>
      <c r="U189" s="16">
        <v>3200</v>
      </c>
      <c r="V189" s="42" t="s">
        <v>1993</v>
      </c>
      <c r="W189" s="480" t="s">
        <v>578</v>
      </c>
      <c r="X189" s="94"/>
    </row>
    <row r="190" spans="1:24">
      <c r="A190" s="318" t="s">
        <v>2273</v>
      </c>
      <c r="B190" s="2">
        <v>130</v>
      </c>
      <c r="C190" s="88" t="s">
        <v>2664</v>
      </c>
      <c r="D190" s="496" t="s">
        <v>2367</v>
      </c>
      <c r="E190" s="27">
        <v>1</v>
      </c>
      <c r="F190" s="27">
        <v>0</v>
      </c>
      <c r="G190" s="2" t="s">
        <v>2818</v>
      </c>
      <c r="H190" s="32">
        <v>3</v>
      </c>
      <c r="I190" s="35">
        <v>1</v>
      </c>
      <c r="T190" s="2" t="s">
        <v>1747</v>
      </c>
      <c r="U190" s="16">
        <v>5505</v>
      </c>
      <c r="V190" s="90"/>
      <c r="W190" s="480" t="s">
        <v>4216</v>
      </c>
    </row>
    <row r="191" spans="1:24">
      <c r="A191" s="318" t="s">
        <v>2273</v>
      </c>
      <c r="B191" s="2">
        <v>132</v>
      </c>
      <c r="C191" s="88" t="s">
        <v>2664</v>
      </c>
      <c r="D191" s="496" t="s">
        <v>3876</v>
      </c>
      <c r="E191" s="27">
        <v>0</v>
      </c>
      <c r="F191" s="27">
        <v>1</v>
      </c>
      <c r="G191" s="2" t="s">
        <v>2818</v>
      </c>
      <c r="H191" s="32">
        <v>2</v>
      </c>
      <c r="I191" s="35">
        <v>4</v>
      </c>
      <c r="T191" s="2" t="s">
        <v>1747</v>
      </c>
      <c r="U191" s="16">
        <v>9855</v>
      </c>
      <c r="W191" s="368" t="s">
        <v>1570</v>
      </c>
      <c r="X191" s="36" t="s">
        <v>4215</v>
      </c>
    </row>
    <row r="192" spans="1:24">
      <c r="A192" s="318" t="s">
        <v>836</v>
      </c>
      <c r="B192" s="2">
        <v>96</v>
      </c>
      <c r="C192" s="24" t="s">
        <v>2664</v>
      </c>
      <c r="D192" s="1" t="s">
        <v>3876</v>
      </c>
      <c r="E192" s="27">
        <v>1</v>
      </c>
      <c r="F192" s="27">
        <v>1</v>
      </c>
      <c r="G192" s="2" t="s">
        <v>2818</v>
      </c>
      <c r="H192" s="32">
        <v>2</v>
      </c>
      <c r="I192" s="35">
        <v>4</v>
      </c>
      <c r="T192" s="2" t="s">
        <v>1747</v>
      </c>
      <c r="U192" s="16">
        <v>7300</v>
      </c>
      <c r="V192" s="42" t="s">
        <v>1993</v>
      </c>
      <c r="W192" s="368" t="s">
        <v>1570</v>
      </c>
      <c r="X192" s="94" t="s">
        <v>714</v>
      </c>
    </row>
    <row r="193" spans="1:24">
      <c r="A193" s="318" t="s">
        <v>2273</v>
      </c>
      <c r="B193" s="2">
        <v>134</v>
      </c>
      <c r="C193" s="88" t="s">
        <v>2664</v>
      </c>
      <c r="D193" s="496" t="s">
        <v>2368</v>
      </c>
      <c r="E193" s="27">
        <v>16</v>
      </c>
      <c r="F193" s="27">
        <v>0</v>
      </c>
      <c r="G193" s="2" t="s">
        <v>2821</v>
      </c>
      <c r="H193" s="32">
        <v>2</v>
      </c>
      <c r="I193" s="35">
        <v>2</v>
      </c>
      <c r="T193" s="2" t="s">
        <v>1747</v>
      </c>
      <c r="U193" s="16">
        <v>8625</v>
      </c>
      <c r="V193" s="90"/>
      <c r="W193" s="368" t="s">
        <v>4217</v>
      </c>
    </row>
    <row r="194" spans="1:24">
      <c r="A194" s="318" t="s">
        <v>364</v>
      </c>
      <c r="B194" s="2">
        <v>88</v>
      </c>
      <c r="C194" s="24" t="s">
        <v>2664</v>
      </c>
      <c r="D194" s="1" t="s">
        <v>716</v>
      </c>
      <c r="E194" s="27">
        <v>0</v>
      </c>
      <c r="F194" s="27">
        <v>0</v>
      </c>
      <c r="G194" s="2" t="s">
        <v>8</v>
      </c>
      <c r="H194" s="32">
        <v>5</v>
      </c>
      <c r="I194" s="35">
        <v>2</v>
      </c>
      <c r="T194" s="2" t="s">
        <v>1747</v>
      </c>
      <c r="U194" s="16">
        <v>2000</v>
      </c>
      <c r="V194" s="42" t="s">
        <v>1993</v>
      </c>
      <c r="W194" s="368" t="s">
        <v>702</v>
      </c>
      <c r="X194" s="94"/>
    </row>
    <row r="195" spans="1:24">
      <c r="A195" s="341" t="s">
        <v>5058</v>
      </c>
      <c r="B195" s="2">
        <v>30</v>
      </c>
      <c r="C195" s="88" t="s">
        <v>2664</v>
      </c>
      <c r="D195" s="1" t="s">
        <v>1939</v>
      </c>
      <c r="E195" s="27">
        <v>3</v>
      </c>
      <c r="F195" s="27">
        <v>3</v>
      </c>
      <c r="G195" s="2" t="s">
        <v>2818</v>
      </c>
      <c r="H195" s="32">
        <v>1</v>
      </c>
      <c r="I195" s="35">
        <v>9</v>
      </c>
      <c r="T195" s="2">
        <v>0</v>
      </c>
      <c r="U195" s="16" t="s">
        <v>1993</v>
      </c>
      <c r="V195" s="42" t="s">
        <v>1993</v>
      </c>
      <c r="W195" s="480" t="s">
        <v>578</v>
      </c>
      <c r="X195" s="94"/>
    </row>
    <row r="196" spans="1:24">
      <c r="A196" s="318" t="s">
        <v>1860</v>
      </c>
      <c r="B196" s="2">
        <v>158</v>
      </c>
      <c r="C196" s="88" t="s">
        <v>2664</v>
      </c>
      <c r="D196" s="1" t="s">
        <v>721</v>
      </c>
      <c r="E196" s="27">
        <v>14</v>
      </c>
      <c r="F196" s="27">
        <v>14</v>
      </c>
      <c r="G196" s="2" t="s">
        <v>1747</v>
      </c>
      <c r="H196" s="32">
        <v>4</v>
      </c>
      <c r="M196" s="35">
        <v>7</v>
      </c>
      <c r="P196" s="35">
        <v>7</v>
      </c>
      <c r="T196" s="2">
        <v>0</v>
      </c>
      <c r="U196" s="16" t="s">
        <v>1993</v>
      </c>
      <c r="V196" s="42" t="s">
        <v>1993</v>
      </c>
      <c r="W196" s="368" t="s">
        <v>722</v>
      </c>
      <c r="X196" s="94"/>
    </row>
    <row r="197" spans="1:24">
      <c r="A197" s="341" t="s">
        <v>5702</v>
      </c>
      <c r="B197" s="2">
        <v>23</v>
      </c>
      <c r="C197" s="88" t="s">
        <v>2664</v>
      </c>
      <c r="D197" s="44" t="s">
        <v>5703</v>
      </c>
      <c r="W197" s="503"/>
    </row>
    <row r="198" spans="1:24">
      <c r="A198" s="318" t="s">
        <v>2273</v>
      </c>
      <c r="B198" s="2">
        <v>136</v>
      </c>
      <c r="C198" s="88" t="s">
        <v>2664</v>
      </c>
      <c r="D198" s="496" t="s">
        <v>2369</v>
      </c>
      <c r="E198" s="27">
        <v>9</v>
      </c>
      <c r="F198" s="27">
        <v>16</v>
      </c>
      <c r="G198" s="2" t="s">
        <v>1747</v>
      </c>
      <c r="H198" s="32">
        <v>4</v>
      </c>
      <c r="M198" s="35">
        <v>8</v>
      </c>
      <c r="P198" s="35">
        <v>8</v>
      </c>
      <c r="T198" s="2" t="s">
        <v>2818</v>
      </c>
      <c r="U198" s="16">
        <v>51405</v>
      </c>
      <c r="W198" s="368" t="s">
        <v>722</v>
      </c>
      <c r="X198" s="94"/>
    </row>
    <row r="199" spans="1:24">
      <c r="A199" s="318" t="s">
        <v>2273</v>
      </c>
      <c r="B199" s="2">
        <v>138</v>
      </c>
      <c r="C199" s="88" t="s">
        <v>2664</v>
      </c>
      <c r="D199" s="496" t="s">
        <v>2370</v>
      </c>
      <c r="E199" s="27">
        <v>0</v>
      </c>
      <c r="F199" s="27">
        <v>9</v>
      </c>
      <c r="G199" s="2" t="s">
        <v>2818</v>
      </c>
      <c r="H199" s="32">
        <v>4</v>
      </c>
      <c r="L199" s="35">
        <v>6</v>
      </c>
      <c r="M199" s="35">
        <v>3</v>
      </c>
      <c r="T199" s="2" t="s">
        <v>2818</v>
      </c>
      <c r="U199" s="16">
        <v>25705</v>
      </c>
      <c r="W199" s="481" t="s">
        <v>4592</v>
      </c>
      <c r="X199" s="94"/>
    </row>
    <row r="200" spans="1:24">
      <c r="A200" s="341" t="s">
        <v>5058</v>
      </c>
      <c r="B200" s="2">
        <v>35</v>
      </c>
      <c r="C200" s="23" t="s">
        <v>578</v>
      </c>
      <c r="D200" s="1" t="s">
        <v>1940</v>
      </c>
      <c r="E200" s="27">
        <v>4</v>
      </c>
      <c r="F200" s="27">
        <v>4</v>
      </c>
      <c r="G200" s="2" t="s">
        <v>1747</v>
      </c>
      <c r="H200" s="32">
        <v>4</v>
      </c>
      <c r="M200" s="35">
        <v>4</v>
      </c>
      <c r="T200" s="2">
        <v>0</v>
      </c>
      <c r="U200" s="16" t="s">
        <v>1993</v>
      </c>
      <c r="V200" s="42" t="s">
        <v>1993</v>
      </c>
      <c r="W200" s="480" t="s">
        <v>578</v>
      </c>
      <c r="X200" s="94"/>
    </row>
    <row r="201" spans="1:24">
      <c r="A201" s="341" t="s">
        <v>4922</v>
      </c>
      <c r="B201" s="2">
        <v>16</v>
      </c>
      <c r="C201" s="88" t="s">
        <v>2664</v>
      </c>
      <c r="D201" s="1" t="s">
        <v>196</v>
      </c>
      <c r="E201" s="27">
        <v>17</v>
      </c>
      <c r="F201" s="27">
        <v>17</v>
      </c>
      <c r="G201" s="2" t="s">
        <v>2821</v>
      </c>
      <c r="H201" s="32">
        <v>4</v>
      </c>
      <c r="M201" s="35">
        <v>7</v>
      </c>
      <c r="P201" s="35">
        <v>10</v>
      </c>
      <c r="T201" s="2" t="s">
        <v>1993</v>
      </c>
      <c r="U201" s="16" t="s">
        <v>1993</v>
      </c>
      <c r="V201" s="89" t="s">
        <v>1993</v>
      </c>
      <c r="W201" s="368" t="s">
        <v>5137</v>
      </c>
      <c r="X201" s="36" t="s">
        <v>1993</v>
      </c>
    </row>
    <row r="202" spans="1:24">
      <c r="A202" s="318" t="s">
        <v>364</v>
      </c>
      <c r="B202" s="2">
        <v>87</v>
      </c>
      <c r="C202" s="24" t="s">
        <v>2664</v>
      </c>
      <c r="D202" s="1" t="s">
        <v>6</v>
      </c>
      <c r="E202" s="27">
        <v>1</v>
      </c>
      <c r="F202" s="27">
        <v>1</v>
      </c>
      <c r="G202" s="2" t="s">
        <v>2818</v>
      </c>
      <c r="H202" s="32">
        <v>4</v>
      </c>
      <c r="I202" s="35">
        <v>3</v>
      </c>
      <c r="T202" s="2" t="s">
        <v>3456</v>
      </c>
      <c r="U202" s="16">
        <v>2400</v>
      </c>
      <c r="V202" s="42" t="s">
        <v>1993</v>
      </c>
      <c r="W202" s="481" t="s">
        <v>4222</v>
      </c>
      <c r="X202" s="94"/>
    </row>
    <row r="203" spans="1:24">
      <c r="A203" s="318" t="s">
        <v>2273</v>
      </c>
      <c r="B203" s="2">
        <v>142</v>
      </c>
      <c r="C203" s="88" t="s">
        <v>2664</v>
      </c>
      <c r="D203" s="496" t="s">
        <v>2373</v>
      </c>
      <c r="E203" s="27">
        <v>9</v>
      </c>
      <c r="F203" s="27">
        <v>9</v>
      </c>
      <c r="G203" s="2" t="s">
        <v>1770</v>
      </c>
      <c r="H203" s="32">
        <v>4</v>
      </c>
      <c r="I203" s="35">
        <v>9</v>
      </c>
      <c r="M203" s="35">
        <v>6</v>
      </c>
      <c r="T203" s="2" t="s">
        <v>2818</v>
      </c>
      <c r="U203" s="16">
        <v>123000</v>
      </c>
      <c r="W203" s="368" t="s">
        <v>696</v>
      </c>
      <c r="X203" s="94"/>
    </row>
    <row r="204" spans="1:24">
      <c r="A204" s="318" t="s">
        <v>1860</v>
      </c>
      <c r="B204" s="2">
        <v>159</v>
      </c>
      <c r="C204" s="24" t="s">
        <v>2664</v>
      </c>
      <c r="D204" s="1" t="s">
        <v>1929</v>
      </c>
      <c r="E204" s="27">
        <v>5</v>
      </c>
      <c r="F204" s="27">
        <v>5</v>
      </c>
      <c r="G204" s="2" t="s">
        <v>2818</v>
      </c>
      <c r="H204" s="32">
        <v>4</v>
      </c>
      <c r="I204" s="35">
        <v>6</v>
      </c>
      <c r="M204" s="35">
        <v>3</v>
      </c>
      <c r="T204" s="2">
        <v>0</v>
      </c>
      <c r="U204" s="16" t="s">
        <v>1993</v>
      </c>
      <c r="V204" s="42" t="s">
        <v>1993</v>
      </c>
      <c r="W204" s="368" t="s">
        <v>2907</v>
      </c>
      <c r="X204" s="94"/>
    </row>
    <row r="205" spans="1:24">
      <c r="A205" s="318" t="s">
        <v>364</v>
      </c>
      <c r="B205" s="2">
        <v>165</v>
      </c>
      <c r="C205" s="24" t="s">
        <v>2664</v>
      </c>
      <c r="D205" s="1" t="s">
        <v>3620</v>
      </c>
      <c r="E205" s="484">
        <v>6</v>
      </c>
      <c r="F205" s="27">
        <v>4</v>
      </c>
      <c r="G205" s="2" t="s">
        <v>2818</v>
      </c>
      <c r="H205" s="32">
        <v>4</v>
      </c>
      <c r="I205" s="35">
        <v>12</v>
      </c>
      <c r="T205" s="2" t="s">
        <v>2818</v>
      </c>
      <c r="U205" s="16">
        <v>14910</v>
      </c>
      <c r="V205" s="42" t="s">
        <v>1993</v>
      </c>
      <c r="W205" s="481" t="s">
        <v>719</v>
      </c>
      <c r="X205" s="94"/>
    </row>
    <row r="206" spans="1:24">
      <c r="A206" s="318" t="s">
        <v>364</v>
      </c>
      <c r="B206" s="2">
        <v>165</v>
      </c>
      <c r="C206" s="24" t="s">
        <v>2664</v>
      </c>
      <c r="D206" s="1" t="s">
        <v>3621</v>
      </c>
      <c r="E206" s="484">
        <v>6</v>
      </c>
      <c r="F206" s="27">
        <v>4</v>
      </c>
      <c r="G206" s="2" t="s">
        <v>1747</v>
      </c>
      <c r="H206" s="32">
        <v>4</v>
      </c>
      <c r="I206" s="35">
        <v>12</v>
      </c>
      <c r="T206" s="2" t="s">
        <v>2818</v>
      </c>
      <c r="U206" s="16">
        <v>16270</v>
      </c>
      <c r="V206" s="42" t="s">
        <v>1993</v>
      </c>
      <c r="W206" s="481" t="s">
        <v>719</v>
      </c>
      <c r="X206" s="94"/>
    </row>
    <row r="207" spans="1:24">
      <c r="A207" s="318" t="s">
        <v>1917</v>
      </c>
      <c r="B207" s="2">
        <v>68</v>
      </c>
      <c r="C207" s="24" t="s">
        <v>2664</v>
      </c>
      <c r="D207" s="1" t="s">
        <v>3709</v>
      </c>
      <c r="E207" s="27">
        <v>1</v>
      </c>
      <c r="F207" s="27">
        <v>1</v>
      </c>
      <c r="G207" s="2" t="s">
        <v>2821</v>
      </c>
      <c r="H207" s="32">
        <v>1</v>
      </c>
      <c r="I207" s="35">
        <v>3</v>
      </c>
      <c r="T207" s="2" t="s">
        <v>1747</v>
      </c>
      <c r="U207" s="16">
        <v>3100</v>
      </c>
      <c r="V207" s="42" t="s">
        <v>1993</v>
      </c>
      <c r="W207" s="368" t="s">
        <v>1725</v>
      </c>
      <c r="X207" s="94"/>
    </row>
    <row r="208" spans="1:24">
      <c r="A208" s="318" t="s">
        <v>1917</v>
      </c>
      <c r="B208" s="2">
        <v>197</v>
      </c>
      <c r="C208" s="24" t="s">
        <v>2664</v>
      </c>
      <c r="D208" s="1" t="s">
        <v>1842</v>
      </c>
      <c r="E208" s="27">
        <v>6</v>
      </c>
      <c r="F208" s="27">
        <v>6</v>
      </c>
      <c r="G208" s="2" t="s">
        <v>2818</v>
      </c>
      <c r="H208" s="32">
        <v>4</v>
      </c>
      <c r="I208" s="35">
        <v>3</v>
      </c>
      <c r="L208" s="35">
        <v>5</v>
      </c>
      <c r="T208" s="2" t="s">
        <v>2818</v>
      </c>
      <c r="U208" s="16">
        <v>15750</v>
      </c>
      <c r="V208" s="42" t="s">
        <v>1993</v>
      </c>
      <c r="W208" s="481" t="s">
        <v>2947</v>
      </c>
      <c r="X208" s="94"/>
    </row>
    <row r="209" spans="1:24">
      <c r="A209" s="341" t="s">
        <v>4902</v>
      </c>
      <c r="B209" s="2">
        <v>44</v>
      </c>
      <c r="C209" s="24" t="s">
        <v>2664</v>
      </c>
      <c r="D209" s="44" t="s">
        <v>5705</v>
      </c>
      <c r="E209" s="27">
        <v>4</v>
      </c>
      <c r="F209" s="27">
        <v>4</v>
      </c>
      <c r="G209" s="2" t="s">
        <v>2818</v>
      </c>
      <c r="H209" s="32">
        <v>1</v>
      </c>
      <c r="I209" s="35">
        <v>9</v>
      </c>
      <c r="M209" s="35">
        <v>1</v>
      </c>
      <c r="T209" s="2" t="s">
        <v>2818</v>
      </c>
      <c r="U209" s="16">
        <v>5550</v>
      </c>
      <c r="V209" s="42" t="s">
        <v>1993</v>
      </c>
      <c r="W209" s="480" t="s">
        <v>578</v>
      </c>
    </row>
    <row r="210" spans="1:24">
      <c r="A210" s="318" t="s">
        <v>1860</v>
      </c>
      <c r="B210" s="2">
        <v>146</v>
      </c>
      <c r="C210" s="24" t="s">
        <v>2664</v>
      </c>
      <c r="D210" s="1" t="s">
        <v>698</v>
      </c>
      <c r="E210" s="27">
        <v>4</v>
      </c>
      <c r="F210" s="27">
        <v>4</v>
      </c>
      <c r="G210" s="2" t="s">
        <v>2818</v>
      </c>
      <c r="H210" s="32">
        <v>1</v>
      </c>
      <c r="I210" s="35">
        <v>9</v>
      </c>
      <c r="M210" s="35">
        <v>1</v>
      </c>
      <c r="T210" s="2" t="s">
        <v>2818</v>
      </c>
      <c r="U210" s="16">
        <v>5550</v>
      </c>
      <c r="V210" s="42" t="s">
        <v>1993</v>
      </c>
      <c r="W210" s="480" t="s">
        <v>578</v>
      </c>
      <c r="X210" s="94"/>
    </row>
    <row r="211" spans="1:24">
      <c r="A211" s="318" t="s">
        <v>364</v>
      </c>
      <c r="B211" s="2">
        <v>88</v>
      </c>
      <c r="C211" s="24" t="s">
        <v>2664</v>
      </c>
      <c r="D211" s="1" t="s">
        <v>7</v>
      </c>
      <c r="E211" s="484">
        <v>1</v>
      </c>
      <c r="F211" s="27">
        <v>0</v>
      </c>
      <c r="G211" s="2" t="s">
        <v>1747</v>
      </c>
      <c r="H211" s="32">
        <v>5</v>
      </c>
      <c r="I211" s="35">
        <v>2</v>
      </c>
      <c r="T211" s="2" t="s">
        <v>1747</v>
      </c>
      <c r="U211" s="16">
        <v>6000</v>
      </c>
      <c r="V211" s="42" t="s">
        <v>1993</v>
      </c>
      <c r="W211" s="481" t="s">
        <v>4222</v>
      </c>
      <c r="X211" s="94"/>
    </row>
    <row r="212" spans="1:24">
      <c r="A212" s="340" t="s">
        <v>2665</v>
      </c>
      <c r="C212" s="24" t="s">
        <v>2664</v>
      </c>
      <c r="D212" s="1" t="s">
        <v>2579</v>
      </c>
      <c r="E212" s="27">
        <v>2</v>
      </c>
      <c r="F212" s="27">
        <v>2</v>
      </c>
      <c r="G212" s="2" t="s">
        <v>1747</v>
      </c>
      <c r="H212" s="32">
        <v>5</v>
      </c>
      <c r="I212" s="35">
        <v>2</v>
      </c>
      <c r="K212" s="35">
        <v>2</v>
      </c>
      <c r="T212" s="2" t="s">
        <v>2461</v>
      </c>
      <c r="U212" s="16" t="s">
        <v>1993</v>
      </c>
      <c r="V212" s="42" t="s">
        <v>1993</v>
      </c>
      <c r="W212" s="481" t="s">
        <v>4222</v>
      </c>
      <c r="X212" s="94"/>
    </row>
    <row r="213" spans="1:24">
      <c r="A213" s="318" t="s">
        <v>364</v>
      </c>
      <c r="B213" s="2">
        <v>216</v>
      </c>
      <c r="C213" s="24" t="s">
        <v>2666</v>
      </c>
      <c r="D213" s="1" t="s">
        <v>3645</v>
      </c>
      <c r="E213" s="27">
        <v>6</v>
      </c>
      <c r="F213" s="27">
        <v>6</v>
      </c>
      <c r="G213" s="2" t="s">
        <v>2821</v>
      </c>
      <c r="H213" s="32">
        <v>2</v>
      </c>
      <c r="I213" s="35">
        <v>2</v>
      </c>
      <c r="K213" s="35">
        <v>6</v>
      </c>
      <c r="T213" s="2" t="s">
        <v>2461</v>
      </c>
      <c r="U213" s="16" t="s">
        <v>1993</v>
      </c>
      <c r="V213" s="42" t="s">
        <v>1993</v>
      </c>
      <c r="W213" s="481" t="s">
        <v>701</v>
      </c>
      <c r="X213" s="94"/>
    </row>
    <row r="214" spans="1:24">
      <c r="A214" s="318" t="s">
        <v>364</v>
      </c>
      <c r="B214" s="2">
        <v>82</v>
      </c>
      <c r="C214" s="24" t="s">
        <v>2664</v>
      </c>
      <c r="D214" s="1" t="s">
        <v>5045</v>
      </c>
      <c r="E214" s="27">
        <v>0</v>
      </c>
      <c r="F214" s="27">
        <v>0</v>
      </c>
      <c r="G214" s="2" t="s">
        <v>2821</v>
      </c>
      <c r="H214" s="32">
        <v>2</v>
      </c>
      <c r="I214" s="35">
        <v>2</v>
      </c>
      <c r="T214" s="2" t="s">
        <v>1747</v>
      </c>
      <c r="U214" s="16">
        <v>3500</v>
      </c>
      <c r="V214" s="42" t="s">
        <v>1993</v>
      </c>
      <c r="W214" s="481" t="s">
        <v>701</v>
      </c>
      <c r="X214" s="94"/>
    </row>
    <row r="215" spans="1:24">
      <c r="A215" s="318" t="s">
        <v>2273</v>
      </c>
      <c r="B215" s="2">
        <v>144</v>
      </c>
      <c r="C215" s="88" t="s">
        <v>2664</v>
      </c>
      <c r="D215" s="496" t="s">
        <v>2374</v>
      </c>
      <c r="E215" s="27">
        <v>3</v>
      </c>
      <c r="F215" s="27">
        <v>3</v>
      </c>
      <c r="G215" s="2" t="s">
        <v>1747</v>
      </c>
      <c r="H215" s="32">
        <v>4</v>
      </c>
      <c r="I215" s="35">
        <v>9</v>
      </c>
      <c r="T215" s="2" t="s">
        <v>2818</v>
      </c>
      <c r="U215" s="16">
        <v>26940</v>
      </c>
      <c r="W215" s="368" t="s">
        <v>3059</v>
      </c>
    </row>
    <row r="216" spans="1:24">
      <c r="A216" s="318" t="s">
        <v>1095</v>
      </c>
      <c r="B216" s="2">
        <v>55</v>
      </c>
      <c r="C216" s="88" t="s">
        <v>2664</v>
      </c>
      <c r="D216" s="1" t="s">
        <v>4063</v>
      </c>
      <c r="E216" s="27">
        <v>1</v>
      </c>
      <c r="F216" s="27">
        <v>1</v>
      </c>
      <c r="G216" s="2" t="s">
        <v>2818</v>
      </c>
      <c r="H216" s="32">
        <v>4</v>
      </c>
      <c r="M216" s="35">
        <v>1</v>
      </c>
      <c r="T216" s="2" t="s">
        <v>2818</v>
      </c>
      <c r="U216" s="16">
        <v>14005</v>
      </c>
      <c r="V216" s="42" t="s">
        <v>1993</v>
      </c>
      <c r="W216" s="368" t="s">
        <v>1727</v>
      </c>
      <c r="X216" s="94" t="s">
        <v>625</v>
      </c>
    </row>
    <row r="217" spans="1:24">
      <c r="A217" s="318" t="s">
        <v>1860</v>
      </c>
      <c r="B217" s="2">
        <v>151</v>
      </c>
      <c r="C217" s="24" t="s">
        <v>2664</v>
      </c>
      <c r="D217" s="1" t="s">
        <v>713</v>
      </c>
      <c r="E217" s="27">
        <v>1</v>
      </c>
      <c r="F217" s="27">
        <v>1</v>
      </c>
      <c r="G217" s="2" t="s">
        <v>2818</v>
      </c>
      <c r="H217" s="32">
        <v>3</v>
      </c>
      <c r="J217" s="35">
        <v>1</v>
      </c>
      <c r="T217" s="2" t="s">
        <v>1747</v>
      </c>
      <c r="U217" s="16">
        <v>5000</v>
      </c>
      <c r="V217" s="42" t="s">
        <v>1993</v>
      </c>
      <c r="W217" s="368" t="s">
        <v>1725</v>
      </c>
      <c r="X217" s="94"/>
    </row>
    <row r="218" spans="1:24">
      <c r="A218" s="318" t="s">
        <v>2273</v>
      </c>
      <c r="B218" s="2">
        <v>146</v>
      </c>
      <c r="C218" s="88" t="s">
        <v>2664</v>
      </c>
      <c r="D218" s="496" t="s">
        <v>2375</v>
      </c>
      <c r="E218" s="27">
        <v>1</v>
      </c>
      <c r="F218" s="27">
        <v>1</v>
      </c>
      <c r="G218" s="2" t="s">
        <v>2818</v>
      </c>
      <c r="H218" s="32">
        <v>4</v>
      </c>
      <c r="K218" s="35">
        <v>1</v>
      </c>
      <c r="T218" s="2" t="s">
        <v>3456</v>
      </c>
      <c r="U218" s="16">
        <v>20380</v>
      </c>
      <c r="W218" s="480" t="s">
        <v>578</v>
      </c>
    </row>
    <row r="219" spans="1:24">
      <c r="A219" s="318" t="s">
        <v>2273</v>
      </c>
      <c r="B219" s="2">
        <v>148</v>
      </c>
      <c r="C219" s="88" t="s">
        <v>2664</v>
      </c>
      <c r="D219" s="282" t="s">
        <v>2376</v>
      </c>
      <c r="E219" s="27">
        <v>0</v>
      </c>
      <c r="F219" s="27">
        <v>0</v>
      </c>
      <c r="G219" s="2" t="s">
        <v>1747</v>
      </c>
      <c r="H219" s="32">
        <v>3</v>
      </c>
      <c r="I219" s="35">
        <v>1</v>
      </c>
      <c r="T219" s="2" t="s">
        <v>1747</v>
      </c>
      <c r="U219" s="16">
        <v>5970</v>
      </c>
      <c r="V219" s="90"/>
      <c r="W219" s="368" t="s">
        <v>4213</v>
      </c>
    </row>
    <row r="220" spans="1:24">
      <c r="A220" s="318" t="s">
        <v>2273</v>
      </c>
      <c r="B220" s="2">
        <v>150</v>
      </c>
      <c r="C220" s="88" t="s">
        <v>2664</v>
      </c>
      <c r="D220" s="282" t="s">
        <v>2377</v>
      </c>
      <c r="E220" s="27">
        <v>1</v>
      </c>
      <c r="F220" s="27">
        <v>1</v>
      </c>
      <c r="G220" s="2" t="s">
        <v>2818</v>
      </c>
      <c r="H220" s="32">
        <v>4</v>
      </c>
      <c r="L220" s="35">
        <v>1</v>
      </c>
      <c r="T220" s="2" t="s">
        <v>2818</v>
      </c>
      <c r="U220" s="16">
        <v>10755</v>
      </c>
      <c r="W220" s="501" t="s">
        <v>1727</v>
      </c>
    </row>
    <row r="221" spans="1:24">
      <c r="A221" s="318" t="s">
        <v>2273</v>
      </c>
      <c r="B221" s="2">
        <v>152</v>
      </c>
      <c r="C221" s="88" t="s">
        <v>2664</v>
      </c>
      <c r="D221" s="282" t="s">
        <v>2378</v>
      </c>
      <c r="E221" s="27">
        <v>0</v>
      </c>
      <c r="F221" s="27">
        <v>0</v>
      </c>
      <c r="G221" s="2" t="s">
        <v>2821</v>
      </c>
      <c r="H221" s="32">
        <v>2</v>
      </c>
      <c r="I221" s="35">
        <v>2</v>
      </c>
      <c r="T221" s="2" t="s">
        <v>1747</v>
      </c>
      <c r="U221" s="16">
        <v>7950</v>
      </c>
      <c r="W221" s="501" t="s">
        <v>1570</v>
      </c>
    </row>
    <row r="222" spans="1:24">
      <c r="A222" s="318" t="s">
        <v>1297</v>
      </c>
      <c r="B222" s="2">
        <v>46</v>
      </c>
      <c r="C222" s="88" t="s">
        <v>2664</v>
      </c>
      <c r="D222" s="36" t="s">
        <v>1337</v>
      </c>
      <c r="E222" s="27">
        <v>1</v>
      </c>
      <c r="F222" s="27">
        <v>1</v>
      </c>
      <c r="G222" s="2" t="s">
        <v>2818</v>
      </c>
      <c r="H222" s="32">
        <v>5</v>
      </c>
      <c r="L222" s="35">
        <v>1</v>
      </c>
      <c r="T222" s="2" t="s">
        <v>1747</v>
      </c>
      <c r="U222" s="16">
        <v>9400</v>
      </c>
      <c r="W222" s="501" t="s">
        <v>5302</v>
      </c>
    </row>
    <row r="223" spans="1:24">
      <c r="A223" s="341" t="s">
        <v>4921</v>
      </c>
      <c r="B223" s="2">
        <v>38</v>
      </c>
      <c r="C223" s="88" t="s">
        <v>2664</v>
      </c>
      <c r="D223" s="36" t="s">
        <v>1934</v>
      </c>
      <c r="E223" s="27">
        <v>2</v>
      </c>
      <c r="F223" s="27">
        <v>2</v>
      </c>
      <c r="G223" s="2" t="s">
        <v>2818</v>
      </c>
      <c r="H223" s="32">
        <v>4</v>
      </c>
      <c r="I223" s="35">
        <v>6</v>
      </c>
      <c r="T223" s="2" t="s">
        <v>2818</v>
      </c>
      <c r="U223" s="16">
        <v>3300</v>
      </c>
      <c r="V223" s="42" t="s">
        <v>1993</v>
      </c>
      <c r="W223" s="41" t="s">
        <v>578</v>
      </c>
      <c r="X223" s="94"/>
    </row>
    <row r="224" spans="1:24">
      <c r="A224" s="318" t="s">
        <v>1758</v>
      </c>
      <c r="B224" s="2">
        <v>54</v>
      </c>
      <c r="C224" s="88" t="s">
        <v>2664</v>
      </c>
      <c r="D224" s="41" t="s">
        <v>2713</v>
      </c>
      <c r="E224" s="27">
        <v>0</v>
      </c>
      <c r="F224" s="27">
        <v>0</v>
      </c>
      <c r="G224" s="2" t="s">
        <v>2821</v>
      </c>
      <c r="H224" s="32">
        <v>2</v>
      </c>
      <c r="I224" s="35">
        <v>2</v>
      </c>
      <c r="T224" s="2" t="s">
        <v>1747</v>
      </c>
      <c r="U224" s="16">
        <v>3000</v>
      </c>
      <c r="V224" s="42" t="s">
        <v>1993</v>
      </c>
      <c r="W224" s="501" t="s">
        <v>1725</v>
      </c>
      <c r="X224" s="94" t="s">
        <v>625</v>
      </c>
    </row>
    <row r="225" spans="1:24">
      <c r="A225" s="340" t="s">
        <v>2665</v>
      </c>
      <c r="C225" s="88" t="s">
        <v>2664</v>
      </c>
      <c r="D225" s="41" t="s">
        <v>2713</v>
      </c>
      <c r="E225" s="27">
        <v>0</v>
      </c>
      <c r="F225" s="27">
        <v>0</v>
      </c>
      <c r="G225" s="2" t="s">
        <v>2821</v>
      </c>
      <c r="H225" s="32">
        <v>2</v>
      </c>
      <c r="I225" s="35">
        <v>2</v>
      </c>
      <c r="R225" s="246"/>
      <c r="S225" s="339"/>
      <c r="T225" s="2" t="s">
        <v>1747</v>
      </c>
      <c r="U225" s="16">
        <v>3000</v>
      </c>
      <c r="V225" s="42" t="s">
        <v>1993</v>
      </c>
      <c r="W225" s="501" t="s">
        <v>1725</v>
      </c>
      <c r="X225" s="94" t="s">
        <v>625</v>
      </c>
    </row>
    <row r="226" spans="1:24">
      <c r="A226" s="318" t="s">
        <v>1860</v>
      </c>
      <c r="B226" s="2">
        <v>154</v>
      </c>
      <c r="C226" s="24" t="s">
        <v>2664</v>
      </c>
      <c r="D226" s="36" t="s">
        <v>707</v>
      </c>
      <c r="E226" s="27">
        <v>12</v>
      </c>
      <c r="G226" s="2" t="s">
        <v>2821</v>
      </c>
      <c r="H226" s="32">
        <v>5</v>
      </c>
      <c r="T226" s="2">
        <v>0</v>
      </c>
      <c r="U226" s="16" t="s">
        <v>1993</v>
      </c>
      <c r="V226" s="42" t="s">
        <v>1993</v>
      </c>
      <c r="W226" s="501" t="s">
        <v>1725</v>
      </c>
      <c r="X226" s="94"/>
    </row>
    <row r="227" spans="1:24">
      <c r="A227" s="318" t="s">
        <v>1297</v>
      </c>
      <c r="B227" s="2">
        <v>47</v>
      </c>
      <c r="C227" s="88" t="s">
        <v>2664</v>
      </c>
      <c r="D227" s="36" t="s">
        <v>1338</v>
      </c>
      <c r="E227" s="27">
        <v>0</v>
      </c>
      <c r="F227" s="27">
        <v>0</v>
      </c>
      <c r="G227" s="2" t="s">
        <v>2821</v>
      </c>
      <c r="H227" s="32">
        <v>1</v>
      </c>
      <c r="I227" s="35">
        <v>2</v>
      </c>
      <c r="T227" s="2" t="s">
        <v>1747</v>
      </c>
      <c r="U227" s="16">
        <v>8300</v>
      </c>
      <c r="W227" s="528" t="s">
        <v>1725</v>
      </c>
    </row>
    <row r="228" spans="1:24">
      <c r="A228" s="318" t="s">
        <v>1095</v>
      </c>
      <c r="B228" s="2">
        <v>55</v>
      </c>
      <c r="C228" s="88" t="s">
        <v>1758</v>
      </c>
      <c r="D228" s="36" t="s">
        <v>4064</v>
      </c>
      <c r="E228" s="27">
        <v>3</v>
      </c>
      <c r="F228" s="27">
        <v>3</v>
      </c>
      <c r="G228" s="2" t="s">
        <v>2818</v>
      </c>
      <c r="H228" s="32">
        <v>4</v>
      </c>
      <c r="I228" s="35">
        <v>9</v>
      </c>
      <c r="T228" s="2" t="s">
        <v>2818</v>
      </c>
      <c r="U228" s="16">
        <v>32500</v>
      </c>
      <c r="V228" s="42" t="s">
        <v>1993</v>
      </c>
      <c r="W228" s="481" t="s">
        <v>692</v>
      </c>
      <c r="X228" s="94" t="s">
        <v>625</v>
      </c>
    </row>
    <row r="229" spans="1:24">
      <c r="A229" s="318" t="s">
        <v>363</v>
      </c>
      <c r="B229" s="2">
        <v>202</v>
      </c>
      <c r="C229" s="24" t="s">
        <v>2664</v>
      </c>
      <c r="D229" s="36" t="s">
        <v>2549</v>
      </c>
      <c r="E229" s="27">
        <v>1</v>
      </c>
      <c r="F229" s="27">
        <v>1</v>
      </c>
      <c r="G229" s="2" t="s">
        <v>1747</v>
      </c>
      <c r="H229" s="32">
        <v>4</v>
      </c>
      <c r="L229" s="35">
        <v>1</v>
      </c>
      <c r="T229" s="2" t="s">
        <v>3456</v>
      </c>
      <c r="U229" s="16">
        <v>18500</v>
      </c>
      <c r="V229" s="42" t="s">
        <v>1993</v>
      </c>
      <c r="W229" s="481" t="s">
        <v>2947</v>
      </c>
      <c r="X229" s="94"/>
    </row>
    <row r="230" spans="1:24">
      <c r="A230" s="318" t="s">
        <v>1860</v>
      </c>
      <c r="B230" s="2">
        <v>154</v>
      </c>
      <c r="C230" s="88" t="s">
        <v>2664</v>
      </c>
      <c r="D230" s="36" t="s">
        <v>715</v>
      </c>
      <c r="F230" s="27">
        <v>7</v>
      </c>
      <c r="G230" s="2" t="s">
        <v>2821</v>
      </c>
      <c r="H230" s="32">
        <v>4</v>
      </c>
      <c r="I230" s="35">
        <v>3</v>
      </c>
      <c r="K230" s="35">
        <v>6</v>
      </c>
      <c r="T230" s="2" t="s">
        <v>2818</v>
      </c>
      <c r="U230" s="16">
        <v>13000</v>
      </c>
      <c r="V230" s="42" t="s">
        <v>1993</v>
      </c>
      <c r="W230" s="480" t="s">
        <v>578</v>
      </c>
      <c r="X230" s="94"/>
    </row>
    <row r="231" spans="1:24">
      <c r="A231" s="318" t="s">
        <v>1860</v>
      </c>
      <c r="B231" s="2">
        <v>134</v>
      </c>
      <c r="C231" s="32" t="s">
        <v>578</v>
      </c>
      <c r="D231" s="36" t="s">
        <v>5192</v>
      </c>
      <c r="E231" s="27">
        <v>7</v>
      </c>
      <c r="F231" s="27">
        <v>12</v>
      </c>
      <c r="G231" s="2" t="s">
        <v>2818</v>
      </c>
      <c r="H231" s="32">
        <v>4</v>
      </c>
      <c r="I231" s="35">
        <v>12</v>
      </c>
      <c r="T231" s="2" t="s">
        <v>2818</v>
      </c>
      <c r="U231" s="16">
        <v>30000</v>
      </c>
      <c r="V231" s="42" t="s">
        <v>1993</v>
      </c>
      <c r="W231" s="481" t="s">
        <v>719</v>
      </c>
      <c r="X231" s="94"/>
    </row>
    <row r="232" spans="1:24">
      <c r="A232" s="318" t="s">
        <v>2273</v>
      </c>
      <c r="B232" s="2">
        <v>154</v>
      </c>
      <c r="C232" s="88" t="s">
        <v>2664</v>
      </c>
      <c r="D232" s="282" t="s">
        <v>2252</v>
      </c>
      <c r="E232" s="27">
        <v>8</v>
      </c>
      <c r="F232" s="27">
        <v>8</v>
      </c>
      <c r="G232" s="2" t="s">
        <v>1770</v>
      </c>
      <c r="H232" s="32">
        <v>4</v>
      </c>
      <c r="I232" s="35">
        <v>12</v>
      </c>
      <c r="M232" s="35">
        <v>4</v>
      </c>
      <c r="T232" s="2" t="s">
        <v>2818</v>
      </c>
      <c r="U232" s="16">
        <v>43000</v>
      </c>
      <c r="W232" s="528" t="s">
        <v>722</v>
      </c>
      <c r="X232" s="94"/>
    </row>
    <row r="233" spans="1:24">
      <c r="A233" s="341" t="s">
        <v>2875</v>
      </c>
      <c r="B233" s="2">
        <v>21</v>
      </c>
      <c r="C233" s="23" t="s">
        <v>578</v>
      </c>
      <c r="D233" s="36" t="s">
        <v>725</v>
      </c>
      <c r="E233" s="27">
        <v>2</v>
      </c>
      <c r="F233" s="27">
        <v>2</v>
      </c>
      <c r="G233" s="2" t="s">
        <v>2818</v>
      </c>
      <c r="H233" s="32">
        <v>5</v>
      </c>
      <c r="L233" s="35">
        <v>2</v>
      </c>
      <c r="T233" s="2">
        <v>0</v>
      </c>
      <c r="U233" s="16" t="s">
        <v>1993</v>
      </c>
      <c r="V233" s="42" t="s">
        <v>1993</v>
      </c>
      <c r="W233" s="504" t="s">
        <v>4223</v>
      </c>
      <c r="X233" s="94"/>
    </row>
    <row r="234" spans="1:24">
      <c r="A234" s="318" t="s">
        <v>2273</v>
      </c>
      <c r="B234" s="2">
        <v>156</v>
      </c>
      <c r="C234" s="88" t="s">
        <v>2664</v>
      </c>
      <c r="D234" s="282" t="s">
        <v>2253</v>
      </c>
      <c r="E234" s="27">
        <v>0</v>
      </c>
      <c r="F234" s="27">
        <v>0</v>
      </c>
      <c r="G234" s="2" t="s">
        <v>2818</v>
      </c>
      <c r="H234" s="32">
        <v>5</v>
      </c>
      <c r="I234" s="35">
        <v>1</v>
      </c>
      <c r="T234" s="2" t="s">
        <v>1747</v>
      </c>
      <c r="U234" s="16">
        <v>9600</v>
      </c>
      <c r="V234" s="90"/>
      <c r="W234" s="481" t="s">
        <v>2254</v>
      </c>
    </row>
    <row r="235" spans="1:24">
      <c r="A235" s="318" t="s">
        <v>2273</v>
      </c>
      <c r="B235" s="2">
        <v>158</v>
      </c>
      <c r="C235" s="88" t="s">
        <v>2664</v>
      </c>
      <c r="D235" s="282" t="s">
        <v>2255</v>
      </c>
      <c r="E235" s="27">
        <v>9</v>
      </c>
      <c r="F235" s="27">
        <v>9</v>
      </c>
      <c r="G235" s="2" t="s">
        <v>2818</v>
      </c>
      <c r="H235" s="32">
        <v>4</v>
      </c>
      <c r="L235" s="35">
        <v>3</v>
      </c>
      <c r="M235" s="35">
        <v>5</v>
      </c>
      <c r="P235" s="35">
        <v>1</v>
      </c>
      <c r="T235" s="2" t="s">
        <v>2818</v>
      </c>
      <c r="U235" s="16">
        <v>28830</v>
      </c>
      <c r="W235" s="528" t="s">
        <v>2371</v>
      </c>
    </row>
    <row r="236" spans="1:24">
      <c r="A236" s="318" t="s">
        <v>1747</v>
      </c>
      <c r="B236" s="2">
        <v>73</v>
      </c>
      <c r="C236" s="88" t="s">
        <v>2664</v>
      </c>
      <c r="D236" s="36" t="s">
        <v>5085</v>
      </c>
      <c r="E236" s="27">
        <v>3</v>
      </c>
      <c r="F236" s="27">
        <v>3</v>
      </c>
      <c r="G236" s="2" t="s">
        <v>2818</v>
      </c>
      <c r="H236" s="32">
        <v>4</v>
      </c>
      <c r="I236" s="35">
        <v>6</v>
      </c>
      <c r="M236" s="35">
        <v>1</v>
      </c>
      <c r="T236" s="2" t="s">
        <v>3456</v>
      </c>
      <c r="U236" s="16">
        <v>6400</v>
      </c>
      <c r="V236" s="42" t="s">
        <v>1993</v>
      </c>
      <c r="W236" s="501" t="s">
        <v>1681</v>
      </c>
      <c r="X236" s="94"/>
    </row>
    <row r="237" spans="1:24">
      <c r="W237" s="227"/>
    </row>
    <row r="238" spans="1:24">
      <c r="W238" s="227"/>
    </row>
    <row r="239" spans="1:24">
      <c r="W239" s="227"/>
    </row>
    <row r="241" spans="23:23">
      <c r="W241" s="227"/>
    </row>
    <row r="254" spans="23:23">
      <c r="W254" s="227"/>
    </row>
    <row r="255" spans="23:23">
      <c r="W255" s="227"/>
    </row>
    <row r="256" spans="23:23">
      <c r="W256" s="227"/>
    </row>
    <row r="257" spans="23:23">
      <c r="W257" s="227"/>
    </row>
    <row r="258" spans="23:23">
      <c r="W258" s="227"/>
    </row>
    <row r="259" spans="23:23">
      <c r="W259" s="227"/>
    </row>
    <row r="260" spans="23:23">
      <c r="W260" s="227"/>
    </row>
    <row r="261" spans="23:23">
      <c r="W261" s="227"/>
    </row>
    <row r="262" spans="23:23">
      <c r="W262" s="40"/>
    </row>
    <row r="263" spans="23:23">
      <c r="W263" s="228"/>
    </row>
    <row r="264" spans="23:23">
      <c r="W264" s="227"/>
    </row>
    <row r="265" spans="23:23">
      <c r="W265" s="227"/>
    </row>
    <row r="266" spans="23:23">
      <c r="W266" s="102"/>
    </row>
    <row r="267" spans="23:23">
      <c r="W267" s="227"/>
    </row>
    <row r="268" spans="23:23">
      <c r="W268" s="227"/>
    </row>
    <row r="269" spans="23:23">
      <c r="W269" s="227"/>
    </row>
    <row r="270" spans="23:23">
      <c r="W270" s="227"/>
    </row>
    <row r="271" spans="23:23">
      <c r="W271" s="227"/>
    </row>
    <row r="272" spans="23:23">
      <c r="W272" s="227"/>
    </row>
    <row r="273" spans="23:23">
      <c r="W273" s="227"/>
    </row>
    <row r="274" spans="23:23">
      <c r="W274" s="227"/>
    </row>
    <row r="275" spans="23:23">
      <c r="W275" s="227"/>
    </row>
    <row r="276" spans="23:23">
      <c r="W276" s="227"/>
    </row>
    <row r="277" spans="23:23">
      <c r="W277" s="227"/>
    </row>
    <row r="278" spans="23:23">
      <c r="W278" s="227"/>
    </row>
    <row r="279" spans="23:23">
      <c r="W279" s="227"/>
    </row>
    <row r="280" spans="23:23">
      <c r="W280" s="227"/>
    </row>
    <row r="282" spans="23:23">
      <c r="W282" s="227"/>
    </row>
    <row r="283" spans="23:23">
      <c r="W283" s="227"/>
    </row>
    <row r="284" spans="23:23">
      <c r="W284" s="227"/>
    </row>
    <row r="285" spans="23:23">
      <c r="W285" s="227"/>
    </row>
    <row r="286" spans="23:23">
      <c r="W286" s="227"/>
    </row>
    <row r="287" spans="23:23">
      <c r="W287" s="227"/>
    </row>
    <row r="288" spans="23:23">
      <c r="W288" s="227"/>
    </row>
    <row r="289" spans="23:23">
      <c r="W289" s="40"/>
    </row>
    <row r="290" spans="23:23">
      <c r="W290" s="227"/>
    </row>
    <row r="291" spans="23:23">
      <c r="W291" s="227"/>
    </row>
    <row r="292" spans="23:23">
      <c r="W292" s="40"/>
    </row>
    <row r="293" spans="23:23">
      <c r="W293" s="227"/>
    </row>
    <row r="294" spans="23:23">
      <c r="W294" s="227"/>
    </row>
    <row r="295" spans="23:23">
      <c r="W295" s="227"/>
    </row>
    <row r="296" spans="23:23">
      <c r="W296" s="227"/>
    </row>
    <row r="297" spans="23:23">
      <c r="W297" s="227"/>
    </row>
    <row r="299" spans="23:23">
      <c r="W299" s="227"/>
    </row>
    <row r="300" spans="23:23">
      <c r="W300" s="227"/>
    </row>
    <row r="301" spans="23:23">
      <c r="W301" s="227"/>
    </row>
    <row r="302" spans="23:23">
      <c r="W302" s="227"/>
    </row>
    <row r="303" spans="23:23">
      <c r="W303" s="227"/>
    </row>
    <row r="304" spans="23:23">
      <c r="W304" s="227"/>
    </row>
    <row r="305" spans="23:23">
      <c r="W305" s="227"/>
    </row>
    <row r="306" spans="23:23">
      <c r="W306" s="227"/>
    </row>
    <row r="307" spans="23:23">
      <c r="W307" s="227"/>
    </row>
    <row r="308" spans="23:23">
      <c r="W308" s="227"/>
    </row>
    <row r="309" spans="23:23">
      <c r="W309" s="227"/>
    </row>
    <row r="311" spans="23:23">
      <c r="W311" s="227"/>
    </row>
    <row r="312" spans="23:23">
      <c r="W312" s="227"/>
    </row>
    <row r="313" spans="23:23">
      <c r="W313" s="227"/>
    </row>
    <row r="314" spans="23:23">
      <c r="W314" s="227"/>
    </row>
    <row r="333" spans="23:23">
      <c r="W333" s="228"/>
    </row>
    <row r="334" spans="23:23">
      <c r="W334" s="228"/>
    </row>
    <row r="335" spans="23:23">
      <c r="W335" s="228"/>
    </row>
    <row r="336" spans="23:23">
      <c r="W336" s="228"/>
    </row>
    <row r="337" spans="23:23">
      <c r="W337" s="228"/>
    </row>
    <row r="339" spans="23:23">
      <c r="W339" s="228"/>
    </row>
    <row r="340" spans="23:23">
      <c r="W340" s="228"/>
    </row>
    <row r="463" spans="23:23">
      <c r="W463" s="26"/>
    </row>
    <row r="570" spans="23:23">
      <c r="W570" s="37"/>
    </row>
  </sheetData>
  <autoFilter ref="A1:Y232"/>
  <sortState ref="A2:Y236">
    <sortCondition ref="D2:D236"/>
  </sortState>
  <phoneticPr fontId="0" type="noConversion"/>
  <hyperlinks>
    <hyperlink ref="A185" r:id="rId1"/>
    <hyperlink ref="A212" r:id="rId2"/>
    <hyperlink ref="A26" r:id="rId3"/>
    <hyperlink ref="C2" r:id="rId4"/>
    <hyperlink ref="C3" r:id="rId5"/>
    <hyperlink ref="C5" r:id="rId6"/>
    <hyperlink ref="C12" r:id="rId7"/>
    <hyperlink ref="C10" r:id="rId8"/>
    <hyperlink ref="C14" r:id="rId9"/>
    <hyperlink ref="C16" r:id="rId10"/>
    <hyperlink ref="C23" r:id="rId11"/>
    <hyperlink ref="C26" r:id="rId12"/>
    <hyperlink ref="C27" r:id="rId13"/>
    <hyperlink ref="C31" r:id="rId14"/>
    <hyperlink ref="C33" r:id="rId15"/>
    <hyperlink ref="C35" r:id="rId16"/>
    <hyperlink ref="C38" r:id="rId17"/>
    <hyperlink ref="C39" r:id="rId18"/>
    <hyperlink ref="C28" r:id="rId19"/>
    <hyperlink ref="C52" r:id="rId20"/>
    <hyperlink ref="C57" r:id="rId21"/>
    <hyperlink ref="C161" r:id="rId22"/>
    <hyperlink ref="C42" r:id="rId23"/>
    <hyperlink ref="C43" r:id="rId24"/>
    <hyperlink ref="C44" r:id="rId25"/>
    <hyperlink ref="C45" r:id="rId26"/>
    <hyperlink ref="C48" r:id="rId27"/>
    <hyperlink ref="C165" r:id="rId28"/>
    <hyperlink ref="C54" r:id="rId29"/>
    <hyperlink ref="C84" r:id="rId30"/>
    <hyperlink ref="C60" r:id="rId31"/>
    <hyperlink ref="C61" r:id="rId32"/>
    <hyperlink ref="C142" r:id="rId33"/>
    <hyperlink ref="C82" r:id="rId34"/>
    <hyperlink ref="C83" r:id="rId35"/>
    <hyperlink ref="C66" r:id="rId36"/>
    <hyperlink ref="C103" r:id="rId37"/>
    <hyperlink ref="C67" r:id="rId38"/>
    <hyperlink ref="C50" r:id="rId39"/>
    <hyperlink ref="C70" r:id="rId40"/>
    <hyperlink ref="C72" r:id="rId41"/>
    <hyperlink ref="C73" r:id="rId42"/>
    <hyperlink ref="C87" r:id="rId43"/>
    <hyperlink ref="C88" r:id="rId44"/>
    <hyperlink ref="C93" r:id="rId45"/>
    <hyperlink ref="C94" r:id="rId46"/>
    <hyperlink ref="C99" r:id="rId47"/>
    <hyperlink ref="C100" r:id="rId48"/>
    <hyperlink ref="C101" r:id="rId49"/>
    <hyperlink ref="C102" r:id="rId50"/>
    <hyperlink ref="C108" r:id="rId51"/>
    <hyperlink ref="C110" r:id="rId52"/>
    <hyperlink ref="C109" r:id="rId53"/>
    <hyperlink ref="C113" r:id="rId54"/>
    <hyperlink ref="C114" r:id="rId55"/>
    <hyperlink ref="C117" r:id="rId56"/>
    <hyperlink ref="C118" r:id="rId57"/>
    <hyperlink ref="C119" r:id="rId58"/>
    <hyperlink ref="C120" r:id="rId59"/>
    <hyperlink ref="C121" r:id="rId60"/>
    <hyperlink ref="C123" r:id="rId61"/>
    <hyperlink ref="C210" r:id="rId62"/>
    <hyperlink ref="C126" r:id="rId63"/>
    <hyperlink ref="C127" r:id="rId64"/>
    <hyperlink ref="C129" r:id="rId65"/>
    <hyperlink ref="C130" r:id="rId66"/>
    <hyperlink ref="C131" r:id="rId67"/>
    <hyperlink ref="C132" r:id="rId68"/>
    <hyperlink ref="C135" r:id="rId69"/>
    <hyperlink ref="C137" r:id="rId70"/>
    <hyperlink ref="C138" r:id="rId71"/>
    <hyperlink ref="C144" r:id="rId72"/>
    <hyperlink ref="C146" r:id="rId73"/>
    <hyperlink ref="C151" r:id="rId74"/>
    <hyperlink ref="C157" r:id="rId75"/>
    <hyperlink ref="C160" r:id="rId76"/>
    <hyperlink ref="C162" r:id="rId77"/>
    <hyperlink ref="C148" r:id="rId78"/>
    <hyperlink ref="C164" r:id="rId79"/>
    <hyperlink ref="C77" r:id="rId80"/>
    <hyperlink ref="C169" r:id="rId81"/>
    <hyperlink ref="C166" r:id="rId82"/>
    <hyperlink ref="C171" r:id="rId83"/>
    <hyperlink ref="C172" r:id="rId84"/>
    <hyperlink ref="C173" r:id="rId85"/>
    <hyperlink ref="C175" r:id="rId86"/>
    <hyperlink ref="C176" r:id="rId87"/>
    <hyperlink ref="C177" r:id="rId88"/>
    <hyperlink ref="C179" r:id="rId89"/>
    <hyperlink ref="C180" r:id="rId90"/>
    <hyperlink ref="C183" r:id="rId91"/>
    <hyperlink ref="C79" r:id="rId92"/>
    <hyperlink ref="C68" r:id="rId93"/>
    <hyperlink ref="C217" r:id="rId94"/>
    <hyperlink ref="C184" r:id="rId95"/>
    <hyperlink ref="C104" r:id="rId96"/>
    <hyperlink ref="C186" r:id="rId97"/>
    <hyperlink ref="C192" r:id="rId98"/>
    <hyperlink ref="C194" r:id="rId99"/>
    <hyperlink ref="C150" r:id="rId100"/>
    <hyperlink ref="C202" r:id="rId101"/>
    <hyperlink ref="C149" r:id="rId102"/>
    <hyperlink ref="C204" r:id="rId103"/>
    <hyperlink ref="C205" r:id="rId104"/>
    <hyperlink ref="C207" r:id="rId105"/>
    <hyperlink ref="C208" r:id="rId106"/>
    <hyperlink ref="C211" r:id="rId107"/>
    <hyperlink ref="C213" r:id="rId108"/>
    <hyperlink ref="C214" r:id="rId109"/>
    <hyperlink ref="C181" r:id="rId110"/>
    <hyperlink ref="C25" r:id="rId111"/>
    <hyperlink ref="C51" r:id="rId112"/>
    <hyperlink ref="C174" r:id="rId113"/>
    <hyperlink ref="C6" r:id="rId114"/>
    <hyperlink ref="C32" r:id="rId115"/>
    <hyperlink ref="C98" r:id="rId116"/>
    <hyperlink ref="C226" r:id="rId117"/>
    <hyperlink ref="C206" r:id="rId118"/>
    <hyperlink ref="C229" r:id="rId119"/>
    <hyperlink ref="C212" r:id="rId120"/>
    <hyperlink ref="C167" r:id="rId121"/>
    <hyperlink ref="C185" r:id="rId122"/>
    <hyperlink ref="C95" r:id="rId123"/>
    <hyperlink ref="C178" r:id="rId124"/>
    <hyperlink ref="C224" r:id="rId125"/>
    <hyperlink ref="C140" r:id="rId126"/>
    <hyperlink ref="C49" r:id="rId127"/>
    <hyperlink ref="C187" r:id="rId128"/>
    <hyperlink ref="C115" r:id="rId129"/>
    <hyperlink ref="C143" r:id="rId130"/>
    <hyperlink ref="C125" r:id="rId131"/>
    <hyperlink ref="C63" r:id="rId132"/>
    <hyperlink ref="C64" r:id="rId133"/>
    <hyperlink ref="C65" r:id="rId134"/>
    <hyperlink ref="C124" r:id="rId135"/>
    <hyperlink ref="C122" r:id="rId136"/>
    <hyperlink ref="C8" r:id="rId137"/>
    <hyperlink ref="C223" r:id="rId138"/>
    <hyperlink ref="C196" r:id="rId139"/>
    <hyperlink ref="C195" r:id="rId140"/>
    <hyperlink ref="C189" r:id="rId141"/>
    <hyperlink ref="C141" r:id="rId142"/>
    <hyperlink ref="C128" r:id="rId143"/>
    <hyperlink ref="C116" r:id="rId144"/>
    <hyperlink ref="C92" r:id="rId145"/>
    <hyperlink ref="C89" r:id="rId146"/>
    <hyperlink ref="C7" r:id="rId147"/>
    <hyperlink ref="C20" r:id="rId148"/>
    <hyperlink ref="C236" r:id="rId149"/>
    <hyperlink ref="C136" r:id="rId150"/>
    <hyperlink ref="C133" r:id="rId151"/>
    <hyperlink ref="C53" r:id="rId152"/>
    <hyperlink ref="C81" r:id="rId153"/>
    <hyperlink ref="C170" r:id="rId154"/>
    <hyperlink ref="C71" r:id="rId155"/>
    <hyperlink ref="C216" r:id="rId156"/>
    <hyperlink ref="C55" r:id="rId157"/>
    <hyperlink ref="C29" r:id="rId158"/>
    <hyperlink ref="A41" r:id="rId159"/>
    <hyperlink ref="A59" r:id="rId160"/>
    <hyperlink ref="C41" r:id="rId161"/>
    <hyperlink ref="C59" r:id="rId162"/>
    <hyperlink ref="C225" r:id="rId163"/>
    <hyperlink ref="A225" r:id="rId164"/>
    <hyperlink ref="C18" r:id="rId165"/>
    <hyperlink ref="A201" r:id="rId166"/>
    <hyperlink ref="A18" r:id="rId167"/>
    <hyperlink ref="C13" r:id="rId168"/>
    <hyperlink ref="C15" r:id="rId169"/>
    <hyperlink ref="C58" r:id="rId170"/>
    <hyperlink ref="C62" r:id="rId171"/>
    <hyperlink ref="C69" r:id="rId172"/>
    <hyperlink ref="C47" r:id="rId173"/>
    <hyperlink ref="C85" r:id="rId174"/>
    <hyperlink ref="C145" r:id="rId175"/>
    <hyperlink ref="C219" r:id="rId176"/>
    <hyperlink ref="C76" r:id="rId177"/>
    <hyperlink ref="C78" r:id="rId178"/>
    <hyperlink ref="C91" r:id="rId179"/>
    <hyperlink ref="C96" r:id="rId180"/>
    <hyperlink ref="C106" r:id="rId181"/>
    <hyperlink ref="C111" r:id="rId182"/>
    <hyperlink ref="C153" r:id="rId183"/>
    <hyperlink ref="C163" r:id="rId184"/>
    <hyperlink ref="C182" r:id="rId185"/>
    <hyperlink ref="C191" r:id="rId186"/>
    <hyperlink ref="C198" r:id="rId187"/>
    <hyperlink ref="C139" r:id="rId188"/>
    <hyperlink ref="C203" r:id="rId189"/>
    <hyperlink ref="C221" r:id="rId190"/>
    <hyperlink ref="C232" r:id="rId191"/>
    <hyperlink ref="C201" r:id="rId192"/>
    <hyperlink ref="C24" r:id="rId193"/>
    <hyperlink ref="C30" r:id="rId194"/>
    <hyperlink ref="C37" r:id="rId195"/>
    <hyperlink ref="C155" r:id="rId196" location="app_droids"/>
    <hyperlink ref="C228" r:id="rId197" location="app_droids"/>
    <hyperlink ref="C235" r:id="rId198"/>
    <hyperlink ref="C188" r:id="rId199"/>
    <hyperlink ref="W13" r:id="rId200" tooltip="Roche asteroids"/>
    <hyperlink ref="C21" r:id="rId201"/>
    <hyperlink ref="W21" r:id="rId202" tooltip="Colicoid Creation Nest"/>
    <hyperlink ref="W69" r:id="rId203" tooltip="Zann Consortium Droid Works"/>
    <hyperlink ref="W76" r:id="rId204" tooltip="Trang Robotics"/>
    <hyperlink ref="W78" r:id="rId205" tooltip="Techno Union"/>
    <hyperlink ref="W85" r:id="rId206" tooltip="MerenData"/>
    <hyperlink ref="W91" r:id="rId207" tooltip="Trade Federation"/>
    <hyperlink ref="W96" r:id="rId208" tooltip="SoroSuub"/>
    <hyperlink ref="C105" r:id="rId209"/>
    <hyperlink ref="W105" r:id="rId210" tooltip="Trang Robotics"/>
    <hyperlink ref="W106" r:id="rId211" tooltip="Cybot Galactica"/>
    <hyperlink ref="W139" r:id="rId212" tooltip="Coachelle Automata"/>
    <hyperlink ref="W145" r:id="rId213" tooltip="Les Tech"/>
    <hyperlink ref="W153" r:id="rId214" tooltip="Kalibac Industries"/>
    <hyperlink ref="W188" r:id="rId215" tooltip="Melody Fellowship"/>
    <hyperlink ref="W203" r:id="rId216" tooltip="Imperial Department of Military Research"/>
    <hyperlink ref="W219" r:id="rId217" tooltip="Serv-O-Droid, Inc."/>
    <hyperlink ref="W221" r:id="rId218" tooltip="Industrial Automaton"/>
    <hyperlink ref="W232" r:id="rId219" tooltip="Balmorran Arms"/>
    <hyperlink ref="W235" r:id="rId220" tooltip="Tendrando Arms"/>
    <hyperlink ref="W198" r:id="rId221" tooltip="Balmorran Arms"/>
    <hyperlink ref="W41" r:id="rId222" tooltip="Baktoid Combat Automata"/>
    <hyperlink ref="W59" r:id="rId223" tooltip="Baktoid Combat Automata"/>
    <hyperlink ref="W201" r:id="rId224" tooltip="Galactic Empire"/>
    <hyperlink ref="W99" r:id="rId225"/>
    <hyperlink ref="W51" r:id="rId226"/>
    <hyperlink ref="W169" r:id="rId227"/>
    <hyperlink ref="W17" r:id="rId228"/>
    <hyperlink ref="W30" r:id="rId229"/>
    <hyperlink ref="W49" r:id="rId230"/>
    <hyperlink ref="W68" r:id="rId231"/>
    <hyperlink ref="W80" r:id="rId232"/>
    <hyperlink ref="W92" r:id="rId233"/>
    <hyperlink ref="W150" r:id="rId234"/>
    <hyperlink ref="W164" r:id="rId235"/>
    <hyperlink ref="W172" r:id="rId236"/>
    <hyperlink ref="W183" r:id="rId237"/>
    <hyperlink ref="W208" r:id="rId238"/>
    <hyperlink ref="W229" r:id="rId239"/>
    <hyperlink ref="W45" r:id="rId240"/>
    <hyperlink ref="W101" r:id="rId241"/>
    <hyperlink ref="W102" r:id="rId242"/>
    <hyperlink ref="W82" r:id="rId243"/>
    <hyperlink ref="W148" r:id="rId244"/>
    <hyperlink ref="W228" r:id="rId245"/>
    <hyperlink ref="W28" r:id="rId246" tooltip="Baktoid Combat Automata"/>
    <hyperlink ref="W31" r:id="rId247" tooltip="Baktoid Combat Automata"/>
    <hyperlink ref="W33" r:id="rId248" tooltip="Baktoid Combat Automata"/>
    <hyperlink ref="W35" r:id="rId249" tooltip="Baktoid Combat Automata"/>
    <hyperlink ref="W38" r:id="rId250" tooltip="Baktoid Combat Automata"/>
    <hyperlink ref="W42" r:id="rId251" tooltip="Baktoid Combat Automata"/>
    <hyperlink ref="W50" r:id="rId252" tooltip="Baktoid Combat Automata"/>
    <hyperlink ref="W52" r:id="rId253" tooltip="Baktoid Combat Automata"/>
    <hyperlink ref="W57" r:id="rId254" tooltip="Baktoid Combat Automata"/>
    <hyperlink ref="W155" r:id="rId255" tooltip="Baktoid Combat Automata"/>
    <hyperlink ref="W161" r:id="rId256" tooltip="Baktoid Combat Automata"/>
    <hyperlink ref="W216" r:id="rId257" tooltip="Baktoid Combat Automata"/>
    <hyperlink ref="W16" r:id="rId258"/>
    <hyperlink ref="W73" r:id="rId259"/>
    <hyperlink ref="W112" r:id="rId260" tooltip="Baktoid Combat Automata"/>
    <hyperlink ref="W116" r:id="rId261"/>
    <hyperlink ref="W144" r:id="rId262"/>
    <hyperlink ref="W196" r:id="rId263" tooltip="Balmorran Arms"/>
    <hyperlink ref="W141" r:id="rId264" tooltip="Balmorran Arms"/>
    <hyperlink ref="W130" r:id="rId265"/>
    <hyperlink ref="W53" r:id="rId266"/>
    <hyperlink ref="W100" r:id="rId267"/>
    <hyperlink ref="W135" r:id="rId268"/>
    <hyperlink ref="W165" r:id="rId269" tooltip="Colicoid Creation Nest"/>
    <hyperlink ref="W70" r:id="rId270" tooltip="Colicoid Creation Nest"/>
    <hyperlink ref="W81" r:id="rId271" tooltip="Colicoid Creation Nest"/>
    <hyperlink ref="W215" r:id="rId272" tooltip="Colicoid Creation Nest"/>
    <hyperlink ref="W58" r:id="rId273" tooltip="Colicoid Creation Nest"/>
    <hyperlink ref="W39" r:id="rId274" tooltip="Baktoid Combat Automata"/>
    <hyperlink ref="W5" r:id="rId275" tooltip="Cybot Galactica"/>
    <hyperlink ref="W6" r:id="rId276" tooltip="Cybot Galactica"/>
    <hyperlink ref="W12" r:id="rId277" tooltip="Cybot Galactica"/>
    <hyperlink ref="W46:W47" r:id="rId278" tooltip="Cybot Galactica" display="Baktoid Combat Automata"/>
    <hyperlink ref="W89" r:id="rId279" tooltip="Cybot Galactica"/>
    <hyperlink ref="W123" r:id="rId280" tooltip="Cybot Galactica"/>
    <hyperlink ref="W113:W114" r:id="rId281" tooltip="Cybot Galactica" display="Czerka Arms"/>
    <hyperlink ref="W138" r:id="rId282" tooltip="Cybot Galactica"/>
    <hyperlink ref="W146" r:id="rId283" tooltip="Cybot Galactica"/>
    <hyperlink ref="W166" r:id="rId284" tooltip="Cybot Galactica"/>
    <hyperlink ref="W207" r:id="rId285" tooltip="Cybot Galactica"/>
    <hyperlink ref="W217" r:id="rId286" tooltip="Cybot Galactica"/>
    <hyperlink ref="W207:W209" r:id="rId287" tooltip="Cybot Galactica" display="Cybot Galactica"/>
    <hyperlink ref="W205" r:id="rId288"/>
    <hyperlink ref="W206" r:id="rId289"/>
    <hyperlink ref="W108" r:id="rId290"/>
    <hyperlink ref="W98:W99" r:id="rId291" display="Czerka Arms"/>
    <hyperlink ref="W113" r:id="rId292"/>
    <hyperlink ref="W98" r:id="rId293"/>
    <hyperlink ref="W231" r:id="rId294"/>
    <hyperlink ref="W20" r:id="rId295"/>
    <hyperlink ref="W131" r:id="rId296"/>
    <hyperlink ref="W134" r:id="rId297"/>
    <hyperlink ref="W213" r:id="rId298"/>
    <hyperlink ref="W214" r:id="rId299"/>
    <hyperlink ref="W3" r:id="rId300" tooltip="Industrial Automaton"/>
    <hyperlink ref="W6:W7" r:id="rId301" tooltip="Industrial Automaton" display="Cybot Galactica"/>
    <hyperlink ref="W15" r:id="rId302" tooltip="Industrial Automaton"/>
    <hyperlink ref="W27" r:id="rId303" tooltip="Industrial Automaton"/>
    <hyperlink ref="W127" r:id="rId304" tooltip="Industrial Automaton"/>
    <hyperlink ref="W136" r:id="rId305" tooltip="Industrial Automaton"/>
    <hyperlink ref="W140" r:id="rId306" tooltip="Industrial Automaton"/>
    <hyperlink ref="W151" r:id="rId307" tooltip="Industrial Automaton"/>
    <hyperlink ref="W152" r:id="rId308" tooltip="Industrial Automaton"/>
    <hyperlink ref="W147:W148" r:id="rId309" tooltip="Industrial Automaton" display="Cybot Galactica"/>
    <hyperlink ref="W168" r:id="rId310" tooltip="Industrial Automaton"/>
    <hyperlink ref="W171" r:id="rId311" tooltip="Industrial Automaton"/>
    <hyperlink ref="W159:W166" r:id="rId312" tooltip="Industrial Automaton" display="X"/>
    <hyperlink ref="W182" r:id="rId313" tooltip="Industrial Automaton"/>
    <hyperlink ref="W177:W178" r:id="rId314" tooltip="Industrial Automaton" display="Industrial Automaton"/>
    <hyperlink ref="W126" r:id="rId315"/>
    <hyperlink ref="W104" r:id="rId316"/>
    <hyperlink ref="W149" r:id="rId317"/>
    <hyperlink ref="W119" r:id="rId318"/>
    <hyperlink ref="W120" r:id="rId319"/>
    <hyperlink ref="W121" r:id="rId320"/>
    <hyperlink ref="W44" r:id="rId321"/>
    <hyperlink ref="W48" r:id="rId322"/>
    <hyperlink ref="W132" r:id="rId323"/>
    <hyperlink ref="W133" r:id="rId324"/>
    <hyperlink ref="W202" r:id="rId325"/>
    <hyperlink ref="W211" r:id="rId326"/>
    <hyperlink ref="W212" r:id="rId327"/>
    <hyperlink ref="W43" r:id="rId328"/>
    <hyperlink ref="W143" r:id="rId329"/>
    <hyperlink ref="W193" r:id="rId330" tooltip="Les Tech"/>
    <hyperlink ref="W24" r:id="rId331" tooltip="MerenData"/>
    <hyperlink ref="W97" r:id="rId332" tooltip="MerenData"/>
    <hyperlink ref="W137" r:id="rId333" tooltip="MerenData"/>
    <hyperlink ref="W11" r:id="rId334" tooltip="MerenData"/>
    <hyperlink ref="W93" r:id="rId335"/>
    <hyperlink ref="W94" r:id="rId336"/>
    <hyperlink ref="W95" r:id="rId337"/>
    <hyperlink ref="W194" r:id="rId338" tooltip="MerenData"/>
    <hyperlink ref="W25" r:id="rId339"/>
    <hyperlink ref="W26" r:id="rId340"/>
    <hyperlink ref="W23" r:id="rId341"/>
    <hyperlink ref="W117" r:id="rId342"/>
    <hyperlink ref="W118" r:id="rId343"/>
    <hyperlink ref="W122" r:id="rId344"/>
    <hyperlink ref="W234" r:id="rId345"/>
    <hyperlink ref="W2" r:id="rId346" tooltip="Roche asteroids"/>
    <hyperlink ref="W14" r:id="rId347" tooltip="Roche asteroids"/>
    <hyperlink ref="W129" r:id="rId348" tooltip="Roche asteroids"/>
    <hyperlink ref="W63" r:id="rId349"/>
    <hyperlink ref="W64" r:id="rId350"/>
    <hyperlink ref="W65" r:id="rId351"/>
    <hyperlink ref="W18" r:id="rId352"/>
    <hyperlink ref="W170" r:id="rId353"/>
    <hyperlink ref="W115" r:id="rId354" tooltip="Rodian"/>
    <hyperlink ref="W142" r:id="rId355" tooltip="Retail Caucus"/>
    <hyperlink ref="W157" r:id="rId356" tooltip="Rebaxan Columni"/>
    <hyperlink ref="W184" r:id="rId357" tooltip="Rakata"/>
    <hyperlink ref="W187" r:id="rId358" tooltip="Rodian"/>
    <hyperlink ref="W220" r:id="rId359" tooltip="Baktoid Combat Automata"/>
    <hyperlink ref="W236" r:id="rId360" tooltip="SoroSuub"/>
    <hyperlink ref="W114" r:id="rId361" tooltip="SoroSuub"/>
    <hyperlink ref="W88" r:id="rId362" tooltip="SoroSuub"/>
    <hyperlink ref="W87" r:id="rId363" tooltip="SoroSuub"/>
    <hyperlink ref="W103" r:id="rId364" tooltip="Serv-O-Droid, Inc."/>
    <hyperlink ref="W77" r:id="rId365" tooltip="Serv-O-Droid, Inc."/>
    <hyperlink ref="W62" r:id="rId366" tooltip="Serv-O-Droid, Inc."/>
    <hyperlink ref="W47" r:id="rId367" tooltip="Serv-O-Droid, Inc."/>
    <hyperlink ref="W10" r:id="rId368" tooltip="SoroSuub"/>
    <hyperlink ref="W181" r:id="rId369" tooltip="Serv-O-Droid, Inc."/>
    <hyperlink ref="W61" r:id="rId370" tooltip="Techno Union"/>
    <hyperlink ref="W60" r:id="rId371" tooltip="Techno Union"/>
    <hyperlink ref="W160" r:id="rId372" tooltip="Techno Union"/>
    <hyperlink ref="W233" r:id="rId373"/>
    <hyperlink ref="W199" r:id="rId374"/>
    <hyperlink ref="W128" r:id="rId375"/>
    <hyperlink ref="W66" r:id="rId376"/>
    <hyperlink ref="W67" r:id="rId377"/>
    <hyperlink ref="W79" r:id="rId378"/>
    <hyperlink ref="W84" r:id="rId379"/>
    <hyperlink ref="W32" r:id="rId380"/>
    <hyperlink ref="W37" r:id="rId381"/>
    <hyperlink ref="W71" r:id="rId382"/>
    <hyperlink ref="W72" r:id="rId383"/>
    <hyperlink ref="W204" r:id="rId384" tooltip="Sith Empire"/>
    <hyperlink ref="A56" r:id="rId385"/>
    <hyperlink ref="A195" r:id="rId386"/>
    <hyperlink ref="A200" r:id="rId387"/>
    <hyperlink ref="A223" r:id="rId388"/>
    <hyperlink ref="A233" r:id="rId389"/>
    <hyperlink ref="A92" r:id="rId390"/>
    <hyperlink ref="A167" r:id="rId391"/>
    <hyperlink ref="C4" r:id="rId392"/>
    <hyperlink ref="C40" r:id="rId393"/>
    <hyperlink ref="C46" r:id="rId394"/>
    <hyperlink ref="C90" r:id="rId395"/>
    <hyperlink ref="C147" r:id="rId396"/>
    <hyperlink ref="C159" r:id="rId397"/>
    <hyperlink ref="W46" r:id="rId398" tooltip="Baktoid Combat Automata"/>
    <hyperlink ref="W147" r:id="rId399" tooltip="Cybot Galactica"/>
    <hyperlink ref="A34" r:id="rId400"/>
    <hyperlink ref="W34" r:id="rId401" tooltip="Baktoid Combat Automata"/>
    <hyperlink ref="A36" r:id="rId402"/>
    <hyperlink ref="W36" r:id="rId403" tooltip="Baktoid Combat Automata"/>
    <hyperlink ref="C11" r:id="rId404"/>
    <hyperlink ref="C17" r:id="rId405"/>
    <hyperlink ref="C36" r:id="rId406"/>
    <hyperlink ref="C234" r:id="rId407"/>
    <hyperlink ref="C215" r:id="rId408"/>
    <hyperlink ref="C218" r:id="rId409"/>
    <hyperlink ref="C220" r:id="rId410"/>
    <hyperlink ref="C168" r:id="rId411"/>
    <hyperlink ref="C190" r:id="rId412"/>
    <hyperlink ref="C193" r:id="rId413"/>
    <hyperlink ref="C199" r:id="rId414"/>
    <hyperlink ref="C75" r:id="rId415"/>
    <hyperlink ref="C80" r:id="rId416"/>
    <hyperlink ref="C97" r:id="rId417"/>
    <hyperlink ref="C107" r:id="rId418"/>
    <hyperlink ref="C112" r:id="rId419"/>
    <hyperlink ref="C134" r:id="rId420"/>
    <hyperlink ref="C152" r:id="rId421"/>
    <hyperlink ref="C22" r:id="rId422"/>
    <hyperlink ref="C74" r:id="rId423"/>
    <hyperlink ref="C86" r:id="rId424"/>
    <hyperlink ref="C158" r:id="rId425"/>
    <hyperlink ref="C222" r:id="rId426"/>
    <hyperlink ref="C227" r:id="rId427"/>
    <hyperlink ref="C154" r:id="rId428"/>
    <hyperlink ref="C34" r:id="rId429"/>
    <hyperlink ref="W22" r:id="rId430" tooltip="Arakyd_x000d__x000a_ Industries"/>
    <hyperlink ref="W74" r:id="rId431" tooltip="Arakyd_x000d__x000a_ Industries"/>
    <hyperlink ref="W86" r:id="rId432" tooltip="Cybot _x000d__x000a_Galactica"/>
    <hyperlink ref="W158" r:id="rId433" tooltip="LesTech"/>
    <hyperlink ref="W222" r:id="rId434" tooltip="SoroSuub Corporation"/>
    <hyperlink ref="W227" r:id="rId435" tooltip="Cybot_x000d__x000a_ Galactica"/>
    <hyperlink ref="C230" r:id="rId436"/>
    <hyperlink ref="W9" r:id="rId437" tooltip="SoroSuub"/>
    <hyperlink ref="C9" r:id="rId438"/>
    <hyperlink ref="C209" r:id="rId439"/>
    <hyperlink ref="C197" r:id="rId440"/>
    <hyperlink ref="A197" r:id="rId441"/>
    <hyperlink ref="A9" r:id="rId442"/>
    <hyperlink ref="A209" r:id="rId443"/>
    <hyperlink ref="C19" r:id="rId444"/>
    <hyperlink ref="A19" r:id="rId445"/>
  </hyperlinks>
  <pageMargins left="0.5" right="0.25" top="0.75" bottom="0.5" header="0.5" footer="0.5"/>
  <headerFooter alignWithMargins="0"/>
  <legacyDrawing r:id="rId446"/>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FFFF00"/>
  </sheetPr>
  <dimension ref="A1:AB136"/>
  <sheetViews>
    <sheetView workbookViewId="0">
      <pane ySplit="1" topLeftCell="A2" activePane="bottomLeft" state="frozen"/>
      <selection pane="bottomLeft" activeCell="A2" sqref="A2"/>
    </sheetView>
  </sheetViews>
  <sheetFormatPr baseColWidth="10" defaultColWidth="8.83203125" defaultRowHeight="12"/>
  <cols>
    <col min="1" max="1" width="4.5" style="316" customWidth="1"/>
    <col min="2" max="2" width="4.1640625" style="5" bestFit="1" customWidth="1"/>
    <col min="3" max="3" width="3.83203125" style="91" bestFit="1" customWidth="1"/>
    <col min="4" max="4" width="46.83203125" style="57" customWidth="1"/>
    <col min="5" max="5" width="3.83203125" style="5" bestFit="1" customWidth="1"/>
    <col min="6" max="6" width="6.6640625" style="91" bestFit="1" customWidth="1"/>
    <col min="7" max="8" width="3.83203125" style="5" bestFit="1" customWidth="1"/>
    <col min="9" max="9" width="4.5" style="91" bestFit="1" customWidth="1"/>
    <col min="10" max="10" width="4.1640625" style="5" bestFit="1" customWidth="1"/>
    <col min="11" max="11" width="4.33203125" style="5" bestFit="1" customWidth="1"/>
    <col min="12" max="12" width="3.83203125" style="91" bestFit="1" customWidth="1"/>
    <col min="13" max="14" width="3.83203125" style="5" bestFit="1" customWidth="1"/>
    <col min="15" max="15" width="9.5" style="14" bestFit="1" customWidth="1"/>
    <col min="16" max="16" width="9.5" style="91" bestFit="1" customWidth="1"/>
    <col min="17" max="19" width="3.83203125" style="5" bestFit="1" customWidth="1"/>
    <col min="20" max="20" width="3.83203125" style="91" bestFit="1" customWidth="1"/>
    <col min="21" max="21" width="4.1640625" style="5" bestFit="1" customWidth="1"/>
    <col min="22" max="22" width="6.6640625" style="5" bestFit="1" customWidth="1"/>
    <col min="23" max="23" width="4.1640625" style="91" bestFit="1" customWidth="1"/>
    <col min="24" max="24" width="6.83203125" style="43" customWidth="1"/>
    <col min="25" max="25" width="9.1640625" style="105" bestFit="1" customWidth="1"/>
    <col min="26" max="26" width="9.1640625" style="108" bestFit="1" customWidth="1"/>
    <col min="27" max="27" width="27.83203125" style="57" customWidth="1"/>
    <col min="28" max="28" width="42" style="58" bestFit="1" customWidth="1"/>
  </cols>
  <sheetData>
    <row r="1" spans="1:28" s="213" customFormat="1" ht="85.5" customHeight="1" thickBot="1">
      <c r="A1" s="364" t="s">
        <v>4898</v>
      </c>
      <c r="B1" s="205" t="s">
        <v>4899</v>
      </c>
      <c r="C1" s="202" t="s">
        <v>1930</v>
      </c>
      <c r="D1" s="210" t="s">
        <v>2882</v>
      </c>
      <c r="E1" s="205" t="s">
        <v>3168</v>
      </c>
      <c r="F1" s="211" t="s">
        <v>4900</v>
      </c>
      <c r="G1" s="205" t="s">
        <v>2809</v>
      </c>
      <c r="H1" s="205" t="s">
        <v>622</v>
      </c>
      <c r="I1" s="202" t="s">
        <v>2667</v>
      </c>
      <c r="J1" s="205" t="s">
        <v>2458</v>
      </c>
      <c r="K1" s="205" t="s">
        <v>2456</v>
      </c>
      <c r="L1" s="202" t="s">
        <v>2457</v>
      </c>
      <c r="M1" s="205" t="s">
        <v>2459</v>
      </c>
      <c r="N1" s="205" t="s">
        <v>2460</v>
      </c>
      <c r="O1" s="212" t="s">
        <v>2570</v>
      </c>
      <c r="P1" s="211" t="s">
        <v>2571</v>
      </c>
      <c r="Q1" s="205" t="s">
        <v>5060</v>
      </c>
      <c r="R1" s="205" t="s">
        <v>5061</v>
      </c>
      <c r="S1" s="205" t="s">
        <v>5062</v>
      </c>
      <c r="T1" s="202" t="s">
        <v>4310</v>
      </c>
      <c r="U1" s="212" t="s">
        <v>2573</v>
      </c>
      <c r="V1" s="212" t="s">
        <v>4901</v>
      </c>
      <c r="W1" s="211" t="s">
        <v>5059</v>
      </c>
      <c r="X1" s="242" t="s">
        <v>2816</v>
      </c>
      <c r="Y1" s="242" t="s">
        <v>2879</v>
      </c>
      <c r="Z1" s="243" t="s">
        <v>2880</v>
      </c>
      <c r="AA1" s="210" t="s">
        <v>2877</v>
      </c>
      <c r="AB1" s="214" t="s">
        <v>2878</v>
      </c>
    </row>
    <row r="2" spans="1:28">
      <c r="A2" s="318" t="s">
        <v>1297</v>
      </c>
      <c r="B2" s="5">
        <v>47</v>
      </c>
      <c r="C2" s="240" t="s">
        <v>2664</v>
      </c>
      <c r="D2" s="89" t="s">
        <v>1339</v>
      </c>
      <c r="E2" s="5">
        <v>1</v>
      </c>
      <c r="F2" s="56">
        <f t="shared" ref="F2:F39" si="0">E2-IF(V2="A",4,IF(V2="E",2,IF(V2="S",1,IF(V2="U",-1,0))))</f>
        <v>1</v>
      </c>
      <c r="G2" s="5" t="s">
        <v>1747</v>
      </c>
      <c r="H2" s="5" t="s">
        <v>1918</v>
      </c>
      <c r="I2" s="91" t="s">
        <v>2665</v>
      </c>
      <c r="J2" s="5">
        <v>40</v>
      </c>
      <c r="K2" s="5">
        <v>5</v>
      </c>
      <c r="M2" s="5">
        <v>10</v>
      </c>
      <c r="O2" s="62">
        <v>330</v>
      </c>
      <c r="P2" s="236" t="s">
        <v>4461</v>
      </c>
      <c r="Q2" s="5">
        <v>18</v>
      </c>
      <c r="R2" s="5">
        <v>18</v>
      </c>
      <c r="S2" s="5">
        <v>12</v>
      </c>
      <c r="T2" s="91">
        <v>2</v>
      </c>
      <c r="U2" s="5">
        <v>1</v>
      </c>
      <c r="V2" s="5" t="s">
        <v>4926</v>
      </c>
      <c r="W2" s="91">
        <v>1</v>
      </c>
      <c r="X2" s="43" t="s">
        <v>1747</v>
      </c>
      <c r="Y2" s="105">
        <v>8000</v>
      </c>
      <c r="Z2" s="108">
        <v>1500</v>
      </c>
      <c r="AA2" s="238" t="s">
        <v>5348</v>
      </c>
    </row>
    <row r="3" spans="1:28">
      <c r="A3" s="341" t="s">
        <v>4921</v>
      </c>
      <c r="B3" s="5">
        <v>27</v>
      </c>
      <c r="C3" s="240" t="s">
        <v>2664</v>
      </c>
      <c r="D3" s="57" t="s">
        <v>5706</v>
      </c>
      <c r="E3" s="5">
        <v>4</v>
      </c>
      <c r="F3" s="56">
        <f t="shared" si="0"/>
        <v>2</v>
      </c>
      <c r="G3" s="5" t="s">
        <v>1747</v>
      </c>
      <c r="H3" s="5" t="s">
        <v>1918</v>
      </c>
      <c r="I3" s="91" t="s">
        <v>4896</v>
      </c>
      <c r="J3" s="5">
        <v>32</v>
      </c>
      <c r="K3" s="5">
        <v>5</v>
      </c>
      <c r="L3" s="91">
        <v>18</v>
      </c>
      <c r="M3" s="5">
        <v>12</v>
      </c>
      <c r="O3" s="14" t="s">
        <v>4577</v>
      </c>
      <c r="P3" s="91" t="s">
        <v>5707</v>
      </c>
      <c r="Q3" s="5">
        <v>16</v>
      </c>
      <c r="R3" s="5">
        <v>16</v>
      </c>
      <c r="S3" s="5">
        <v>14</v>
      </c>
      <c r="T3" s="91">
        <v>1</v>
      </c>
      <c r="U3" s="5">
        <v>1</v>
      </c>
      <c r="V3" s="5" t="s">
        <v>1760</v>
      </c>
      <c r="W3" s="91">
        <v>0</v>
      </c>
      <c r="X3" s="43" t="s">
        <v>2818</v>
      </c>
      <c r="Y3" s="105">
        <v>8000</v>
      </c>
      <c r="Z3" s="108">
        <v>1800</v>
      </c>
      <c r="AA3" s="71" t="s">
        <v>1684</v>
      </c>
    </row>
    <row r="4" spans="1:28">
      <c r="A4" s="341" t="s">
        <v>4902</v>
      </c>
      <c r="B4" s="59">
        <v>33</v>
      </c>
      <c r="C4" s="60" t="s">
        <v>2664</v>
      </c>
      <c r="D4" s="70" t="s">
        <v>210</v>
      </c>
      <c r="E4" s="59">
        <v>1</v>
      </c>
      <c r="F4" s="56">
        <f t="shared" si="0"/>
        <v>0</v>
      </c>
      <c r="G4" s="59" t="s">
        <v>1747</v>
      </c>
      <c r="H4" s="59" t="s">
        <v>1918</v>
      </c>
      <c r="I4" s="56" t="s">
        <v>4896</v>
      </c>
      <c r="J4" s="59">
        <v>40</v>
      </c>
      <c r="K4" s="59">
        <v>5</v>
      </c>
      <c r="L4" s="56"/>
      <c r="M4" s="59">
        <v>12</v>
      </c>
      <c r="N4" s="59"/>
      <c r="O4" s="62">
        <v>500</v>
      </c>
      <c r="P4" s="63" t="s">
        <v>31</v>
      </c>
      <c r="Q4" s="59">
        <v>18</v>
      </c>
      <c r="R4" s="59">
        <v>24</v>
      </c>
      <c r="S4" s="59">
        <v>14</v>
      </c>
      <c r="T4" s="56">
        <v>1</v>
      </c>
      <c r="U4" s="59">
        <v>1</v>
      </c>
      <c r="V4" s="59" t="s">
        <v>2821</v>
      </c>
      <c r="W4" s="56">
        <v>1</v>
      </c>
      <c r="X4" s="220" t="s">
        <v>1747</v>
      </c>
      <c r="Y4" s="244"/>
      <c r="Z4" s="245">
        <v>4000</v>
      </c>
      <c r="AA4" s="71" t="s">
        <v>1684</v>
      </c>
      <c r="AB4" s="64" t="s">
        <v>625</v>
      </c>
    </row>
    <row r="5" spans="1:28">
      <c r="A5" s="321" t="s">
        <v>365</v>
      </c>
      <c r="B5" s="59">
        <v>142</v>
      </c>
      <c r="C5" s="60" t="s">
        <v>2664</v>
      </c>
      <c r="D5" s="249" t="s">
        <v>209</v>
      </c>
      <c r="E5" s="59">
        <v>4</v>
      </c>
      <c r="F5" s="56">
        <f t="shared" si="0"/>
        <v>2</v>
      </c>
      <c r="G5" s="220" t="s">
        <v>1747</v>
      </c>
      <c r="H5" s="220" t="s">
        <v>1918</v>
      </c>
      <c r="I5" s="226" t="s">
        <v>4896</v>
      </c>
      <c r="J5" s="59">
        <v>40</v>
      </c>
      <c r="K5" s="59">
        <v>5</v>
      </c>
      <c r="L5" s="56"/>
      <c r="M5" s="59">
        <v>12</v>
      </c>
      <c r="N5" s="59"/>
      <c r="O5" s="259" t="s">
        <v>3609</v>
      </c>
      <c r="P5" s="260" t="s">
        <v>31</v>
      </c>
      <c r="Q5" s="59">
        <v>18</v>
      </c>
      <c r="R5" s="59">
        <v>24</v>
      </c>
      <c r="S5" s="59">
        <v>14</v>
      </c>
      <c r="T5" s="56">
        <v>1</v>
      </c>
      <c r="U5" s="59">
        <v>1</v>
      </c>
      <c r="V5" s="220" t="s">
        <v>1760</v>
      </c>
      <c r="W5" s="56">
        <v>1</v>
      </c>
      <c r="X5" s="220" t="s">
        <v>3456</v>
      </c>
      <c r="Y5" s="244">
        <v>6750</v>
      </c>
      <c r="Z5" s="245">
        <v>1200</v>
      </c>
      <c r="AA5" s="71" t="s">
        <v>1684</v>
      </c>
      <c r="AB5" s="64"/>
    </row>
    <row r="6" spans="1:28">
      <c r="A6" s="365" t="s">
        <v>363</v>
      </c>
      <c r="B6" s="59">
        <v>176</v>
      </c>
      <c r="C6" s="60" t="s">
        <v>2664</v>
      </c>
      <c r="D6" s="70" t="s">
        <v>209</v>
      </c>
      <c r="E6" s="59">
        <v>4</v>
      </c>
      <c r="F6" s="56">
        <f t="shared" si="0"/>
        <v>2</v>
      </c>
      <c r="G6" s="59" t="s">
        <v>1747</v>
      </c>
      <c r="H6" s="59" t="s">
        <v>1918</v>
      </c>
      <c r="I6" s="56" t="s">
        <v>4896</v>
      </c>
      <c r="J6" s="59">
        <v>40</v>
      </c>
      <c r="K6" s="59">
        <v>5</v>
      </c>
      <c r="L6" s="56"/>
      <c r="M6" s="59">
        <v>12</v>
      </c>
      <c r="N6" s="59"/>
      <c r="O6" s="62">
        <v>500</v>
      </c>
      <c r="P6" s="63">
        <v>0</v>
      </c>
      <c r="Q6" s="59">
        <v>18</v>
      </c>
      <c r="R6" s="59">
        <v>24</v>
      </c>
      <c r="S6" s="59">
        <v>14</v>
      </c>
      <c r="T6" s="56">
        <v>1</v>
      </c>
      <c r="U6" s="59">
        <v>1</v>
      </c>
      <c r="V6" s="59" t="s">
        <v>1760</v>
      </c>
      <c r="W6" s="56">
        <v>1</v>
      </c>
      <c r="X6" s="220" t="s">
        <v>3456</v>
      </c>
      <c r="Y6" s="244">
        <v>6750</v>
      </c>
      <c r="Z6" s="245">
        <v>1200</v>
      </c>
      <c r="AA6" s="71" t="s">
        <v>1684</v>
      </c>
      <c r="AB6" s="64" t="s">
        <v>625</v>
      </c>
    </row>
    <row r="7" spans="1:28">
      <c r="A7" s="321" t="s">
        <v>1758</v>
      </c>
      <c r="B7" s="220">
        <v>61</v>
      </c>
      <c r="C7" s="240" t="s">
        <v>2664</v>
      </c>
      <c r="D7" s="89" t="s">
        <v>3459</v>
      </c>
      <c r="E7" s="5">
        <v>2</v>
      </c>
      <c r="F7" s="56">
        <f t="shared" si="0"/>
        <v>2</v>
      </c>
      <c r="G7" s="5" t="s">
        <v>1747</v>
      </c>
      <c r="H7" s="5" t="s">
        <v>1918</v>
      </c>
      <c r="I7" s="91" t="s">
        <v>4896</v>
      </c>
      <c r="J7" s="5">
        <v>40</v>
      </c>
      <c r="K7" s="5">
        <v>5</v>
      </c>
      <c r="M7" s="5">
        <v>12</v>
      </c>
      <c r="O7" s="14" t="s">
        <v>2724</v>
      </c>
      <c r="P7" s="91" t="s">
        <v>2572</v>
      </c>
      <c r="Q7" s="5">
        <v>18</v>
      </c>
      <c r="R7" s="5">
        <v>16</v>
      </c>
      <c r="S7" s="5">
        <v>12</v>
      </c>
      <c r="T7" s="91">
        <v>1</v>
      </c>
      <c r="U7" s="5">
        <v>1</v>
      </c>
      <c r="V7" s="5" t="s">
        <v>4926</v>
      </c>
      <c r="W7" s="91">
        <v>1</v>
      </c>
      <c r="X7" s="35" t="s">
        <v>1747</v>
      </c>
      <c r="Y7" s="105">
        <v>8000</v>
      </c>
      <c r="Z7" s="108">
        <v>2500</v>
      </c>
      <c r="AA7" s="237" t="s">
        <v>234</v>
      </c>
    </row>
    <row r="8" spans="1:28">
      <c r="A8" s="321" t="s">
        <v>1758</v>
      </c>
      <c r="B8" s="220">
        <v>61</v>
      </c>
      <c r="C8" s="240" t="s">
        <v>2664</v>
      </c>
      <c r="D8" s="57" t="s">
        <v>2722</v>
      </c>
      <c r="E8" s="5">
        <v>2</v>
      </c>
      <c r="F8" s="56">
        <f t="shared" si="0"/>
        <v>2</v>
      </c>
      <c r="G8" s="5" t="s">
        <v>1747</v>
      </c>
      <c r="H8" s="5" t="s">
        <v>1918</v>
      </c>
      <c r="I8" s="91" t="s">
        <v>4896</v>
      </c>
      <c r="J8" s="5">
        <v>40</v>
      </c>
      <c r="K8" s="5">
        <v>5</v>
      </c>
      <c r="M8" s="5">
        <v>12</v>
      </c>
      <c r="O8" s="14" t="s">
        <v>2724</v>
      </c>
      <c r="P8" s="91" t="s">
        <v>2572</v>
      </c>
      <c r="Q8" s="5">
        <v>18</v>
      </c>
      <c r="R8" s="5">
        <v>16</v>
      </c>
      <c r="S8" s="5">
        <v>12</v>
      </c>
      <c r="T8" s="91">
        <v>1</v>
      </c>
      <c r="U8" s="5">
        <v>1</v>
      </c>
      <c r="V8" s="5" t="s">
        <v>4926</v>
      </c>
      <c r="W8" s="91">
        <v>1</v>
      </c>
      <c r="X8" s="35" t="s">
        <v>1747</v>
      </c>
      <c r="Y8" s="105">
        <v>8000</v>
      </c>
      <c r="Z8" s="108">
        <v>2500</v>
      </c>
      <c r="AA8" s="237" t="s">
        <v>234</v>
      </c>
    </row>
    <row r="9" spans="1:28">
      <c r="A9" s="365" t="s">
        <v>365</v>
      </c>
      <c r="B9" s="59">
        <v>200</v>
      </c>
      <c r="C9" s="60" t="s">
        <v>2664</v>
      </c>
      <c r="D9" s="70" t="s">
        <v>358</v>
      </c>
      <c r="E9" s="59">
        <v>11</v>
      </c>
      <c r="F9" s="56">
        <f t="shared" si="0"/>
        <v>11</v>
      </c>
      <c r="G9" s="59" t="s">
        <v>1917</v>
      </c>
      <c r="H9" s="59" t="s">
        <v>1918</v>
      </c>
      <c r="I9" s="56" t="s">
        <v>4889</v>
      </c>
      <c r="J9" s="59">
        <v>320</v>
      </c>
      <c r="K9" s="59">
        <v>20</v>
      </c>
      <c r="L9" s="56"/>
      <c r="M9" s="59">
        <v>8</v>
      </c>
      <c r="N9" s="59"/>
      <c r="O9" s="62">
        <v>200</v>
      </c>
      <c r="P9" s="63" t="s">
        <v>2572</v>
      </c>
      <c r="Q9" s="59">
        <v>40</v>
      </c>
      <c r="R9" s="59">
        <v>10</v>
      </c>
      <c r="S9" s="59">
        <v>14</v>
      </c>
      <c r="T9" s="56">
        <v>14</v>
      </c>
      <c r="U9" s="59">
        <v>8</v>
      </c>
      <c r="V9" s="59"/>
      <c r="W9" s="56">
        <v>50</v>
      </c>
      <c r="X9" s="220" t="s">
        <v>1747</v>
      </c>
      <c r="Y9" s="244">
        <v>200000</v>
      </c>
      <c r="Z9" s="245">
        <v>120000</v>
      </c>
      <c r="AA9" s="71" t="s">
        <v>1208</v>
      </c>
      <c r="AB9" s="64" t="s">
        <v>625</v>
      </c>
    </row>
    <row r="10" spans="1:28">
      <c r="A10" s="365" t="s">
        <v>365</v>
      </c>
      <c r="B10" s="59">
        <v>113</v>
      </c>
      <c r="C10" s="60" t="s">
        <v>2664</v>
      </c>
      <c r="D10" s="70" t="s">
        <v>355</v>
      </c>
      <c r="E10" s="59">
        <v>5</v>
      </c>
      <c r="F10" s="56">
        <f t="shared" si="0"/>
        <v>5</v>
      </c>
      <c r="G10" s="59" t="s">
        <v>1917</v>
      </c>
      <c r="H10" s="59" t="s">
        <v>1918</v>
      </c>
      <c r="I10" s="56" t="s">
        <v>4896</v>
      </c>
      <c r="J10" s="59">
        <v>100</v>
      </c>
      <c r="K10" s="59">
        <v>15</v>
      </c>
      <c r="L10" s="56"/>
      <c r="M10" s="59">
        <v>8</v>
      </c>
      <c r="N10" s="59"/>
      <c r="O10" s="62">
        <v>160</v>
      </c>
      <c r="P10" s="63" t="s">
        <v>2572</v>
      </c>
      <c r="Q10" s="59">
        <v>28</v>
      </c>
      <c r="R10" s="59">
        <v>14</v>
      </c>
      <c r="S10" s="59">
        <v>14</v>
      </c>
      <c r="T10" s="56">
        <v>13</v>
      </c>
      <c r="U10" s="59">
        <v>3</v>
      </c>
      <c r="V10" s="59"/>
      <c r="W10" s="56">
        <v>25</v>
      </c>
      <c r="X10" s="220" t="s">
        <v>1747</v>
      </c>
      <c r="Y10" s="244">
        <v>30500</v>
      </c>
      <c r="Z10" s="245">
        <v>8000</v>
      </c>
      <c r="AA10" s="71" t="s">
        <v>211</v>
      </c>
      <c r="AB10" s="64" t="s">
        <v>625</v>
      </c>
    </row>
    <row r="11" spans="1:28">
      <c r="A11" s="365" t="s">
        <v>363</v>
      </c>
      <c r="B11" s="59">
        <v>176</v>
      </c>
      <c r="C11" s="60" t="s">
        <v>2664</v>
      </c>
      <c r="D11" s="70" t="s">
        <v>212</v>
      </c>
      <c r="E11" s="59">
        <v>8</v>
      </c>
      <c r="F11" s="56">
        <f t="shared" si="0"/>
        <v>7</v>
      </c>
      <c r="G11" s="59" t="s">
        <v>1770</v>
      </c>
      <c r="H11" s="59" t="s">
        <v>1918</v>
      </c>
      <c r="I11" s="56" t="s">
        <v>4896</v>
      </c>
      <c r="J11" s="59">
        <v>180</v>
      </c>
      <c r="K11" s="59">
        <v>15</v>
      </c>
      <c r="L11" s="56"/>
      <c r="M11" s="59">
        <v>6</v>
      </c>
      <c r="N11" s="59"/>
      <c r="O11" s="62">
        <v>55</v>
      </c>
      <c r="P11" s="63">
        <v>0</v>
      </c>
      <c r="Q11" s="59">
        <v>36</v>
      </c>
      <c r="R11" s="59">
        <v>16</v>
      </c>
      <c r="S11" s="59">
        <v>14</v>
      </c>
      <c r="T11" s="56">
        <v>5</v>
      </c>
      <c r="U11" s="59">
        <v>4</v>
      </c>
      <c r="V11" s="59" t="s">
        <v>2821</v>
      </c>
      <c r="W11" s="56">
        <v>6</v>
      </c>
      <c r="X11" s="220" t="s">
        <v>2818</v>
      </c>
      <c r="Y11" s="244"/>
      <c r="Z11" s="245"/>
      <c r="AA11" s="71" t="s">
        <v>3064</v>
      </c>
      <c r="AB11" s="64" t="s">
        <v>625</v>
      </c>
    </row>
    <row r="12" spans="1:28">
      <c r="A12" s="365" t="s">
        <v>364</v>
      </c>
      <c r="B12" s="59">
        <v>92</v>
      </c>
      <c r="C12" s="60" t="s">
        <v>2664</v>
      </c>
      <c r="D12" s="70" t="s">
        <v>2559</v>
      </c>
      <c r="E12" s="59">
        <v>1</v>
      </c>
      <c r="F12" s="56">
        <f t="shared" si="0"/>
        <v>1</v>
      </c>
      <c r="G12" s="59" t="s">
        <v>1747</v>
      </c>
      <c r="H12" s="59" t="s">
        <v>1918</v>
      </c>
      <c r="I12" s="56" t="s">
        <v>4896</v>
      </c>
      <c r="J12" s="59">
        <v>30</v>
      </c>
      <c r="K12" s="59">
        <v>5</v>
      </c>
      <c r="L12" s="56"/>
      <c r="M12" s="59">
        <v>12</v>
      </c>
      <c r="N12" s="59"/>
      <c r="O12" s="62">
        <v>400</v>
      </c>
      <c r="P12" s="63">
        <v>0</v>
      </c>
      <c r="Q12" s="59">
        <v>16</v>
      </c>
      <c r="R12" s="59">
        <v>20</v>
      </c>
      <c r="S12" s="59">
        <v>10</v>
      </c>
      <c r="T12" s="56">
        <v>1</v>
      </c>
      <c r="U12" s="59">
        <v>1</v>
      </c>
      <c r="V12" s="59"/>
      <c r="W12" s="56">
        <v>0</v>
      </c>
      <c r="X12" s="220" t="s">
        <v>1747</v>
      </c>
      <c r="Y12" s="244">
        <v>5800</v>
      </c>
      <c r="Z12" s="245">
        <v>1000</v>
      </c>
      <c r="AA12" s="71" t="s">
        <v>213</v>
      </c>
      <c r="AB12" s="64" t="s">
        <v>625</v>
      </c>
    </row>
    <row r="13" spans="1:28">
      <c r="A13" s="318" t="s">
        <v>1297</v>
      </c>
      <c r="B13" s="5">
        <v>48</v>
      </c>
      <c r="C13" s="240" t="s">
        <v>1758</v>
      </c>
      <c r="D13" s="89" t="s">
        <v>1340</v>
      </c>
      <c r="E13" s="5">
        <v>5</v>
      </c>
      <c r="F13" s="56">
        <f t="shared" si="0"/>
        <v>4</v>
      </c>
      <c r="G13" s="5" t="s">
        <v>1747</v>
      </c>
      <c r="H13" s="5" t="s">
        <v>2819</v>
      </c>
      <c r="I13" s="91" t="s">
        <v>4894</v>
      </c>
      <c r="J13" s="5">
        <v>32</v>
      </c>
      <c r="K13" s="5">
        <v>5</v>
      </c>
      <c r="M13" s="5">
        <v>12</v>
      </c>
      <c r="N13" s="5">
        <v>3</v>
      </c>
      <c r="O13" s="14" t="s">
        <v>5304</v>
      </c>
      <c r="P13" s="91" t="s">
        <v>2572</v>
      </c>
      <c r="Q13" s="5">
        <v>18</v>
      </c>
      <c r="R13" s="5">
        <v>22</v>
      </c>
      <c r="S13" s="5">
        <v>16</v>
      </c>
      <c r="T13" s="91">
        <v>1</v>
      </c>
      <c r="U13" s="5">
        <v>1</v>
      </c>
      <c r="V13" s="5" t="s">
        <v>2821</v>
      </c>
      <c r="W13" s="91">
        <v>0</v>
      </c>
      <c r="X13" s="43" t="s">
        <v>2818</v>
      </c>
      <c r="Y13" s="105">
        <v>22000</v>
      </c>
      <c r="Z13" s="108">
        <v>12000</v>
      </c>
      <c r="AA13" s="57" t="s">
        <v>5349</v>
      </c>
    </row>
    <row r="14" spans="1:28">
      <c r="A14" s="321" t="s">
        <v>1758</v>
      </c>
      <c r="B14" s="220">
        <v>62</v>
      </c>
      <c r="C14" s="240" t="s">
        <v>2664</v>
      </c>
      <c r="D14" s="57" t="s">
        <v>2723</v>
      </c>
      <c r="E14" s="5">
        <v>2</v>
      </c>
      <c r="F14" s="56">
        <f t="shared" si="0"/>
        <v>2</v>
      </c>
      <c r="G14" s="5" t="s">
        <v>1747</v>
      </c>
      <c r="H14" s="5" t="s">
        <v>1918</v>
      </c>
      <c r="I14" s="91" t="s">
        <v>4896</v>
      </c>
      <c r="J14" s="5">
        <v>50</v>
      </c>
      <c r="K14" s="5">
        <v>5</v>
      </c>
      <c r="M14" s="5">
        <v>16</v>
      </c>
      <c r="O14" s="14" t="s">
        <v>2725</v>
      </c>
      <c r="P14" s="91" t="s">
        <v>31</v>
      </c>
      <c r="Q14" s="5">
        <v>22</v>
      </c>
      <c r="R14" s="5">
        <v>20</v>
      </c>
      <c r="S14" s="5">
        <v>12</v>
      </c>
      <c r="T14" s="91">
        <v>2</v>
      </c>
      <c r="U14" s="5">
        <v>1</v>
      </c>
      <c r="V14" s="5" t="s">
        <v>4926</v>
      </c>
      <c r="W14" s="91">
        <v>0</v>
      </c>
      <c r="X14" s="35" t="s">
        <v>1747</v>
      </c>
      <c r="Y14" s="105">
        <v>4500</v>
      </c>
      <c r="Z14" s="108">
        <v>1200</v>
      </c>
      <c r="AA14" s="238" t="s">
        <v>1960</v>
      </c>
      <c r="AB14" s="36" t="s">
        <v>1956</v>
      </c>
    </row>
    <row r="15" spans="1:28">
      <c r="A15" s="318" t="s">
        <v>1297</v>
      </c>
      <c r="B15" s="5">
        <v>48</v>
      </c>
      <c r="C15" s="240" t="s">
        <v>1758</v>
      </c>
      <c r="D15" s="89" t="s">
        <v>1341</v>
      </c>
      <c r="E15" s="5">
        <v>1</v>
      </c>
      <c r="F15" s="56">
        <f t="shared" si="0"/>
        <v>1</v>
      </c>
      <c r="G15" s="5" t="s">
        <v>2818</v>
      </c>
      <c r="H15" s="5" t="s">
        <v>1918</v>
      </c>
      <c r="I15" s="91" t="s">
        <v>2665</v>
      </c>
      <c r="J15" s="5">
        <v>20</v>
      </c>
      <c r="K15" s="5">
        <v>5</v>
      </c>
      <c r="M15" s="5">
        <v>10</v>
      </c>
      <c r="O15" s="14" t="s">
        <v>5305</v>
      </c>
      <c r="P15" s="91" t="s">
        <v>31</v>
      </c>
      <c r="Q15" s="5">
        <v>14</v>
      </c>
      <c r="R15" s="5">
        <v>20</v>
      </c>
      <c r="S15" s="5">
        <v>12</v>
      </c>
      <c r="T15" s="91">
        <v>1</v>
      </c>
      <c r="U15" s="5">
        <v>1</v>
      </c>
      <c r="V15" s="5" t="s">
        <v>4926</v>
      </c>
      <c r="W15" s="91">
        <v>1</v>
      </c>
      <c r="X15" s="43" t="s">
        <v>1747</v>
      </c>
      <c r="Y15" s="105">
        <v>3500</v>
      </c>
      <c r="Z15" s="108">
        <v>500</v>
      </c>
      <c r="AA15" s="57" t="s">
        <v>578</v>
      </c>
    </row>
    <row r="16" spans="1:28">
      <c r="A16" s="365" t="s">
        <v>365</v>
      </c>
      <c r="B16" s="59">
        <v>110</v>
      </c>
      <c r="C16" s="60" t="s">
        <v>2664</v>
      </c>
      <c r="D16" s="70" t="s">
        <v>3185</v>
      </c>
      <c r="E16" s="59">
        <v>5</v>
      </c>
      <c r="F16" s="56">
        <f t="shared" si="0"/>
        <v>5</v>
      </c>
      <c r="G16" s="59" t="s">
        <v>1770</v>
      </c>
      <c r="H16" s="59" t="s">
        <v>1918</v>
      </c>
      <c r="I16" s="56" t="s">
        <v>4889</v>
      </c>
      <c r="J16" s="59">
        <v>140</v>
      </c>
      <c r="K16" s="59">
        <v>5</v>
      </c>
      <c r="L16" s="56"/>
      <c r="M16" s="59">
        <v>6</v>
      </c>
      <c r="N16" s="59"/>
      <c r="O16" s="62">
        <v>12</v>
      </c>
      <c r="P16" s="63" t="s">
        <v>2572</v>
      </c>
      <c r="Q16" s="59">
        <v>32</v>
      </c>
      <c r="R16" s="59">
        <v>14</v>
      </c>
      <c r="S16" s="59">
        <v>12</v>
      </c>
      <c r="T16" s="56">
        <v>6</v>
      </c>
      <c r="U16" s="59">
        <v>3</v>
      </c>
      <c r="V16" s="59"/>
      <c r="W16" s="56">
        <v>8</v>
      </c>
      <c r="X16" s="220" t="s">
        <v>1747</v>
      </c>
      <c r="Y16" s="244">
        <v>25000</v>
      </c>
      <c r="Z16" s="245">
        <v>13000</v>
      </c>
      <c r="AA16" s="70" t="s">
        <v>578</v>
      </c>
      <c r="AB16" s="64" t="s">
        <v>625</v>
      </c>
    </row>
    <row r="17" spans="1:28">
      <c r="A17" s="365" t="s">
        <v>365</v>
      </c>
      <c r="B17" s="59">
        <v>110</v>
      </c>
      <c r="C17" s="60" t="s">
        <v>2664</v>
      </c>
      <c r="D17" s="70" t="s">
        <v>3186</v>
      </c>
      <c r="E17" s="59">
        <v>2</v>
      </c>
      <c r="F17" s="56">
        <f t="shared" si="0"/>
        <v>2</v>
      </c>
      <c r="G17" s="59" t="s">
        <v>1770</v>
      </c>
      <c r="H17" s="59" t="s">
        <v>1918</v>
      </c>
      <c r="I17" s="56" t="s">
        <v>4896</v>
      </c>
      <c r="J17" s="59">
        <v>120</v>
      </c>
      <c r="K17" s="59">
        <v>5</v>
      </c>
      <c r="L17" s="56"/>
      <c r="M17" s="59">
        <v>12</v>
      </c>
      <c r="N17" s="59"/>
      <c r="O17" s="62">
        <v>400</v>
      </c>
      <c r="P17" s="63" t="s">
        <v>2574</v>
      </c>
      <c r="Q17" s="59">
        <v>32</v>
      </c>
      <c r="R17" s="59">
        <v>19</v>
      </c>
      <c r="S17" s="59">
        <v>12</v>
      </c>
      <c r="T17" s="56">
        <v>5</v>
      </c>
      <c r="U17" s="59">
        <v>2</v>
      </c>
      <c r="V17" s="59"/>
      <c r="W17" s="56">
        <v>5</v>
      </c>
      <c r="X17" s="220" t="s">
        <v>1747</v>
      </c>
      <c r="Y17" s="244">
        <v>10800</v>
      </c>
      <c r="Z17" s="245">
        <v>3400</v>
      </c>
      <c r="AA17" s="71" t="s">
        <v>1684</v>
      </c>
      <c r="AB17" s="64" t="s">
        <v>625</v>
      </c>
    </row>
    <row r="18" spans="1:28">
      <c r="A18" s="366" t="s">
        <v>1758</v>
      </c>
      <c r="B18" s="224">
        <v>131</v>
      </c>
      <c r="C18" s="240" t="s">
        <v>2664</v>
      </c>
      <c r="D18" s="89" t="s">
        <v>3548</v>
      </c>
      <c r="E18" s="5">
        <v>10</v>
      </c>
      <c r="F18" s="56">
        <f t="shared" si="0"/>
        <v>10</v>
      </c>
      <c r="G18" s="5" t="s">
        <v>1917</v>
      </c>
      <c r="H18" s="5" t="s">
        <v>1918</v>
      </c>
      <c r="I18" s="91" t="s">
        <v>2665</v>
      </c>
      <c r="J18" s="5">
        <v>210</v>
      </c>
      <c r="K18" s="5">
        <v>20</v>
      </c>
      <c r="M18" s="5">
        <v>4</v>
      </c>
      <c r="O18" s="14" t="s">
        <v>2523</v>
      </c>
      <c r="P18" s="91" t="s">
        <v>2572</v>
      </c>
      <c r="Q18" s="5">
        <v>44</v>
      </c>
      <c r="R18" s="5">
        <v>10</v>
      </c>
      <c r="S18" s="5">
        <v>14</v>
      </c>
      <c r="T18" s="91">
        <v>13</v>
      </c>
      <c r="U18" s="5">
        <v>3</v>
      </c>
      <c r="V18" s="5" t="s">
        <v>4926</v>
      </c>
      <c r="W18" s="91">
        <v>0</v>
      </c>
      <c r="X18" s="35" t="s">
        <v>2818</v>
      </c>
      <c r="AA18" s="238" t="s">
        <v>1209</v>
      </c>
      <c r="AB18" s="58" t="s">
        <v>3568</v>
      </c>
    </row>
    <row r="19" spans="1:28">
      <c r="A19" s="365" t="s">
        <v>1747</v>
      </c>
      <c r="B19" s="59">
        <v>185</v>
      </c>
      <c r="C19" s="60" t="s">
        <v>2664</v>
      </c>
      <c r="D19" s="70" t="s">
        <v>215</v>
      </c>
      <c r="E19" s="59">
        <v>14</v>
      </c>
      <c r="F19" s="56">
        <f t="shared" si="0"/>
        <v>12</v>
      </c>
      <c r="G19" s="59" t="s">
        <v>1917</v>
      </c>
      <c r="H19" s="59" t="s">
        <v>1918</v>
      </c>
      <c r="I19" s="56" t="s">
        <v>4890</v>
      </c>
      <c r="J19" s="59">
        <v>350</v>
      </c>
      <c r="K19" s="59">
        <v>20</v>
      </c>
      <c r="L19" s="56"/>
      <c r="M19" s="59">
        <v>6</v>
      </c>
      <c r="N19" s="59"/>
      <c r="O19" s="62">
        <v>80</v>
      </c>
      <c r="P19" s="63">
        <v>-1</v>
      </c>
      <c r="Q19" s="59">
        <v>53</v>
      </c>
      <c r="R19" s="59">
        <v>10</v>
      </c>
      <c r="S19" s="59">
        <v>16</v>
      </c>
      <c r="T19" s="56">
        <v>17</v>
      </c>
      <c r="U19" s="59">
        <v>5</v>
      </c>
      <c r="V19" s="59" t="s">
        <v>1760</v>
      </c>
      <c r="W19" s="56">
        <v>60</v>
      </c>
      <c r="X19" s="220" t="s">
        <v>2818</v>
      </c>
      <c r="Y19" s="244"/>
      <c r="Z19" s="245"/>
      <c r="AA19" s="71" t="s">
        <v>1208</v>
      </c>
      <c r="AB19" s="64" t="s">
        <v>625</v>
      </c>
    </row>
    <row r="20" spans="1:28">
      <c r="A20" s="365" t="s">
        <v>1917</v>
      </c>
      <c r="B20" s="59">
        <v>163</v>
      </c>
      <c r="C20" s="60" t="s">
        <v>2664</v>
      </c>
      <c r="D20" s="70" t="s">
        <v>216</v>
      </c>
      <c r="E20" s="59">
        <v>10</v>
      </c>
      <c r="F20" s="56">
        <f t="shared" si="0"/>
        <v>8</v>
      </c>
      <c r="G20" s="59" t="s">
        <v>1918</v>
      </c>
      <c r="H20" s="59" t="s">
        <v>1918</v>
      </c>
      <c r="I20" s="56" t="s">
        <v>4890</v>
      </c>
      <c r="J20" s="59">
        <v>180</v>
      </c>
      <c r="K20" s="59">
        <v>15</v>
      </c>
      <c r="L20" s="56"/>
      <c r="M20" s="59">
        <v>6</v>
      </c>
      <c r="N20" s="59"/>
      <c r="O20" s="62">
        <v>60</v>
      </c>
      <c r="P20" s="63">
        <v>-1</v>
      </c>
      <c r="Q20" s="59">
        <v>36</v>
      </c>
      <c r="R20" s="59">
        <v>12</v>
      </c>
      <c r="S20" s="59">
        <v>14</v>
      </c>
      <c r="T20" s="56">
        <v>9</v>
      </c>
      <c r="U20" s="59">
        <v>3</v>
      </c>
      <c r="V20" s="59" t="s">
        <v>1760</v>
      </c>
      <c r="W20" s="56">
        <v>0</v>
      </c>
      <c r="X20" s="220" t="s">
        <v>2818</v>
      </c>
      <c r="Y20" s="247"/>
      <c r="Z20" s="248"/>
      <c r="AA20" s="71" t="s">
        <v>1208</v>
      </c>
      <c r="AB20" s="64" t="s">
        <v>625</v>
      </c>
    </row>
    <row r="21" spans="1:28">
      <c r="A21" s="365" t="s">
        <v>363</v>
      </c>
      <c r="B21" s="59">
        <v>175</v>
      </c>
      <c r="C21" s="60" t="s">
        <v>2664</v>
      </c>
      <c r="D21" s="70" t="s">
        <v>217</v>
      </c>
      <c r="E21" s="59">
        <v>14</v>
      </c>
      <c r="F21" s="56">
        <f t="shared" si="0"/>
        <v>12</v>
      </c>
      <c r="G21" s="59" t="s">
        <v>1917</v>
      </c>
      <c r="H21" s="59" t="s">
        <v>1918</v>
      </c>
      <c r="I21" s="56" t="s">
        <v>4890</v>
      </c>
      <c r="J21" s="59">
        <v>300</v>
      </c>
      <c r="K21" s="59">
        <v>20</v>
      </c>
      <c r="L21" s="56"/>
      <c r="M21" s="59">
        <v>4</v>
      </c>
      <c r="N21" s="59"/>
      <c r="O21" s="62">
        <v>60</v>
      </c>
      <c r="P21" s="63" t="s">
        <v>2572</v>
      </c>
      <c r="Q21" s="59">
        <v>48</v>
      </c>
      <c r="R21" s="59">
        <v>10</v>
      </c>
      <c r="S21" s="59">
        <v>14</v>
      </c>
      <c r="T21" s="56">
        <v>16</v>
      </c>
      <c r="U21" s="59">
        <v>5</v>
      </c>
      <c r="V21" s="59" t="s">
        <v>1760</v>
      </c>
      <c r="W21" s="56">
        <v>40</v>
      </c>
      <c r="X21" s="220" t="s">
        <v>2818</v>
      </c>
      <c r="Y21" s="244"/>
      <c r="Z21" s="245"/>
      <c r="AA21" s="71" t="s">
        <v>1208</v>
      </c>
      <c r="AB21" s="64" t="s">
        <v>625</v>
      </c>
    </row>
    <row r="22" spans="1:28">
      <c r="A22" s="365" t="s">
        <v>365</v>
      </c>
      <c r="B22" s="59">
        <v>201</v>
      </c>
      <c r="C22" s="60" t="s">
        <v>2664</v>
      </c>
      <c r="D22" s="249" t="s">
        <v>218</v>
      </c>
      <c r="E22" s="59">
        <v>10</v>
      </c>
      <c r="F22" s="56">
        <f t="shared" si="0"/>
        <v>8</v>
      </c>
      <c r="G22" s="59" t="s">
        <v>1770</v>
      </c>
      <c r="H22" s="59" t="s">
        <v>1918</v>
      </c>
      <c r="I22" s="56" t="s">
        <v>4890</v>
      </c>
      <c r="J22" s="59">
        <v>120</v>
      </c>
      <c r="K22" s="59">
        <v>10</v>
      </c>
      <c r="L22" s="56"/>
      <c r="M22" s="59">
        <v>6</v>
      </c>
      <c r="N22" s="59"/>
      <c r="O22" s="62">
        <v>90</v>
      </c>
      <c r="P22" s="63" t="s">
        <v>2572</v>
      </c>
      <c r="Q22" s="59">
        <v>36</v>
      </c>
      <c r="R22" s="59">
        <v>14</v>
      </c>
      <c r="S22" s="59">
        <v>16</v>
      </c>
      <c r="T22" s="56">
        <v>4</v>
      </c>
      <c r="U22" s="59">
        <v>2</v>
      </c>
      <c r="V22" s="59" t="s">
        <v>1760</v>
      </c>
      <c r="W22" s="56">
        <v>0</v>
      </c>
      <c r="X22" s="220" t="s">
        <v>2818</v>
      </c>
      <c r="Y22" s="244"/>
      <c r="Z22" s="245"/>
      <c r="AA22" s="70" t="s">
        <v>578</v>
      </c>
      <c r="AB22" s="64" t="s">
        <v>625</v>
      </c>
    </row>
    <row r="23" spans="1:28">
      <c r="A23" s="321" t="s">
        <v>1758</v>
      </c>
      <c r="B23" s="220">
        <v>108</v>
      </c>
      <c r="C23" s="240" t="s">
        <v>2664</v>
      </c>
      <c r="D23" s="89" t="s">
        <v>2754</v>
      </c>
      <c r="E23" s="5">
        <v>5</v>
      </c>
      <c r="F23" s="56">
        <f t="shared" si="0"/>
        <v>4</v>
      </c>
      <c r="G23" s="2" t="s">
        <v>1770</v>
      </c>
      <c r="H23" s="2" t="s">
        <v>1918</v>
      </c>
      <c r="I23" s="32" t="s">
        <v>2762</v>
      </c>
      <c r="J23" s="5">
        <v>80</v>
      </c>
      <c r="K23" s="5">
        <v>5</v>
      </c>
      <c r="M23" s="5">
        <v>0</v>
      </c>
      <c r="O23" s="62">
        <v>0</v>
      </c>
      <c r="P23" s="107" t="s">
        <v>4461</v>
      </c>
      <c r="Q23" s="5">
        <v>26</v>
      </c>
      <c r="R23" s="5">
        <v>0</v>
      </c>
      <c r="S23" s="5">
        <v>12</v>
      </c>
      <c r="T23" s="91">
        <v>3</v>
      </c>
      <c r="U23" s="5">
        <v>4</v>
      </c>
      <c r="V23" s="2" t="s">
        <v>2821</v>
      </c>
      <c r="W23" s="91">
        <v>0</v>
      </c>
      <c r="X23" s="35" t="s">
        <v>2818</v>
      </c>
      <c r="Y23" s="105">
        <v>12000</v>
      </c>
      <c r="Z23" s="108">
        <v>6000</v>
      </c>
      <c r="AA23" s="238" t="s">
        <v>1961</v>
      </c>
    </row>
    <row r="24" spans="1:28">
      <c r="A24" s="365" t="s">
        <v>365</v>
      </c>
      <c r="B24" s="59">
        <v>200</v>
      </c>
      <c r="C24" s="60" t="s">
        <v>2664</v>
      </c>
      <c r="D24" s="70" t="s">
        <v>219</v>
      </c>
      <c r="E24" s="59">
        <v>10</v>
      </c>
      <c r="F24" s="56">
        <f t="shared" si="0"/>
        <v>8</v>
      </c>
      <c r="G24" s="59" t="s">
        <v>1770</v>
      </c>
      <c r="H24" s="59" t="s">
        <v>1918</v>
      </c>
      <c r="I24" s="56" t="s">
        <v>4890</v>
      </c>
      <c r="J24" s="59">
        <v>120</v>
      </c>
      <c r="K24" s="59">
        <v>10</v>
      </c>
      <c r="L24" s="56"/>
      <c r="M24" s="59">
        <v>6</v>
      </c>
      <c r="N24" s="59"/>
      <c r="O24" s="62">
        <v>90</v>
      </c>
      <c r="P24" s="63" t="s">
        <v>2572</v>
      </c>
      <c r="Q24" s="59">
        <v>30</v>
      </c>
      <c r="R24" s="59">
        <v>14</v>
      </c>
      <c r="S24" s="59">
        <v>12</v>
      </c>
      <c r="T24" s="56">
        <v>4</v>
      </c>
      <c r="U24" s="59">
        <v>2</v>
      </c>
      <c r="V24" s="59" t="s">
        <v>1760</v>
      </c>
      <c r="W24" s="56">
        <v>0</v>
      </c>
      <c r="X24" s="220" t="s">
        <v>2818</v>
      </c>
      <c r="Y24" s="244"/>
      <c r="Z24" s="245"/>
      <c r="AA24" s="71" t="s">
        <v>1208</v>
      </c>
      <c r="AB24" s="64" t="s">
        <v>625</v>
      </c>
    </row>
    <row r="25" spans="1:28">
      <c r="A25" s="321" t="s">
        <v>1758</v>
      </c>
      <c r="B25" s="220">
        <v>132</v>
      </c>
      <c r="C25" s="240" t="s">
        <v>2664</v>
      </c>
      <c r="D25" s="89" t="s">
        <v>3549</v>
      </c>
      <c r="E25" s="5">
        <v>6</v>
      </c>
      <c r="F25" s="56">
        <f t="shared" si="0"/>
        <v>5</v>
      </c>
      <c r="G25" s="5" t="s">
        <v>1747</v>
      </c>
      <c r="H25" s="5" t="s">
        <v>1918</v>
      </c>
      <c r="I25" s="91" t="s">
        <v>2665</v>
      </c>
      <c r="J25" s="5">
        <v>120</v>
      </c>
      <c r="K25" s="5">
        <v>10</v>
      </c>
      <c r="M25" s="5">
        <v>6</v>
      </c>
      <c r="O25" s="14" t="s">
        <v>2523</v>
      </c>
      <c r="P25" s="236" t="s">
        <v>2524</v>
      </c>
      <c r="Q25" s="5">
        <v>24</v>
      </c>
      <c r="R25" s="5">
        <v>14</v>
      </c>
      <c r="S25" s="5">
        <v>12</v>
      </c>
      <c r="T25" s="91">
        <v>4</v>
      </c>
      <c r="U25" s="5">
        <v>1</v>
      </c>
      <c r="V25" s="5" t="s">
        <v>2821</v>
      </c>
      <c r="W25" s="91">
        <v>1</v>
      </c>
      <c r="X25" s="35" t="s">
        <v>2818</v>
      </c>
      <c r="AA25" s="238" t="s">
        <v>1208</v>
      </c>
      <c r="AB25" s="58" t="s">
        <v>3569</v>
      </c>
    </row>
    <row r="26" spans="1:28">
      <c r="A26" s="365" t="s">
        <v>1747</v>
      </c>
      <c r="B26" s="59">
        <v>184</v>
      </c>
      <c r="C26" s="60" t="s">
        <v>2664</v>
      </c>
      <c r="D26" s="70" t="s">
        <v>220</v>
      </c>
      <c r="E26" s="59">
        <v>8</v>
      </c>
      <c r="F26" s="56">
        <f t="shared" si="0"/>
        <v>8</v>
      </c>
      <c r="G26" s="59" t="s">
        <v>1770</v>
      </c>
      <c r="H26" s="59" t="s">
        <v>1918</v>
      </c>
      <c r="I26" s="56" t="s">
        <v>4890</v>
      </c>
      <c r="J26" s="59">
        <v>120</v>
      </c>
      <c r="K26" s="59">
        <v>10</v>
      </c>
      <c r="L26" s="56"/>
      <c r="M26" s="59">
        <v>6</v>
      </c>
      <c r="N26" s="59"/>
      <c r="O26" s="62">
        <v>90</v>
      </c>
      <c r="P26" s="63">
        <v>5</v>
      </c>
      <c r="Q26" s="59">
        <v>30</v>
      </c>
      <c r="R26" s="59">
        <v>18</v>
      </c>
      <c r="S26" s="59">
        <v>14</v>
      </c>
      <c r="T26" s="56">
        <v>4</v>
      </c>
      <c r="U26" s="59">
        <v>2</v>
      </c>
      <c r="V26" s="59"/>
      <c r="W26" s="56">
        <v>0</v>
      </c>
      <c r="X26" s="220" t="s">
        <v>2818</v>
      </c>
      <c r="Y26" s="244"/>
      <c r="Z26" s="244"/>
      <c r="AA26" s="71" t="s">
        <v>1208</v>
      </c>
      <c r="AB26" s="64" t="s">
        <v>625</v>
      </c>
    </row>
    <row r="27" spans="1:28">
      <c r="A27" s="365" t="s">
        <v>1917</v>
      </c>
      <c r="B27" s="59">
        <v>164</v>
      </c>
      <c r="C27" s="60" t="s">
        <v>2664</v>
      </c>
      <c r="D27" s="70" t="s">
        <v>221</v>
      </c>
      <c r="E27" s="59">
        <v>5</v>
      </c>
      <c r="F27" s="56">
        <f t="shared" si="0"/>
        <v>4</v>
      </c>
      <c r="G27" s="59" t="s">
        <v>1747</v>
      </c>
      <c r="H27" s="59" t="s">
        <v>1918</v>
      </c>
      <c r="I27" s="56" t="s">
        <v>4890</v>
      </c>
      <c r="J27" s="59">
        <v>60</v>
      </c>
      <c r="K27" s="59">
        <v>5</v>
      </c>
      <c r="L27" s="56"/>
      <c r="M27" s="59">
        <v>8</v>
      </c>
      <c r="N27" s="59"/>
      <c r="O27" s="62">
        <v>70</v>
      </c>
      <c r="P27" s="63">
        <v>2</v>
      </c>
      <c r="Q27" s="59">
        <v>22</v>
      </c>
      <c r="R27" s="59">
        <v>16</v>
      </c>
      <c r="S27" s="59">
        <v>12</v>
      </c>
      <c r="T27" s="56">
        <v>4</v>
      </c>
      <c r="U27" s="59">
        <v>1</v>
      </c>
      <c r="V27" s="59" t="s">
        <v>2821</v>
      </c>
      <c r="W27" s="56">
        <v>0</v>
      </c>
      <c r="X27" s="220" t="s">
        <v>2818</v>
      </c>
      <c r="Y27" s="244">
        <v>40000</v>
      </c>
      <c r="Z27" s="245">
        <v>24000</v>
      </c>
      <c r="AA27" s="71" t="s">
        <v>1208</v>
      </c>
      <c r="AB27" s="64" t="s">
        <v>625</v>
      </c>
    </row>
    <row r="28" spans="1:28">
      <c r="A28" s="341" t="s">
        <v>5056</v>
      </c>
      <c r="B28" s="59">
        <v>16</v>
      </c>
      <c r="C28" s="60" t="s">
        <v>2664</v>
      </c>
      <c r="D28" s="70" t="s">
        <v>221</v>
      </c>
      <c r="E28" s="59">
        <v>6</v>
      </c>
      <c r="F28" s="56">
        <f t="shared" si="0"/>
        <v>4</v>
      </c>
      <c r="G28" s="59" t="s">
        <v>1747</v>
      </c>
      <c r="H28" s="59" t="s">
        <v>1918</v>
      </c>
      <c r="I28" s="56" t="s">
        <v>4890</v>
      </c>
      <c r="J28" s="59">
        <v>60</v>
      </c>
      <c r="K28" s="59">
        <v>10</v>
      </c>
      <c r="L28" s="56"/>
      <c r="M28" s="59">
        <v>5</v>
      </c>
      <c r="N28" s="59"/>
      <c r="O28" s="62">
        <v>70</v>
      </c>
      <c r="P28" s="63" t="s">
        <v>2572</v>
      </c>
      <c r="Q28" s="59">
        <v>20</v>
      </c>
      <c r="R28" s="59">
        <v>14</v>
      </c>
      <c r="S28" s="59">
        <v>12</v>
      </c>
      <c r="T28" s="56">
        <v>3</v>
      </c>
      <c r="U28" s="59">
        <v>1</v>
      </c>
      <c r="V28" s="59" t="s">
        <v>1760</v>
      </c>
      <c r="W28" s="56">
        <v>0</v>
      </c>
      <c r="X28" s="220" t="s">
        <v>3456</v>
      </c>
      <c r="Y28" s="244"/>
      <c r="Z28" s="245"/>
      <c r="AA28" s="71" t="s">
        <v>1208</v>
      </c>
      <c r="AB28" s="64" t="s">
        <v>625</v>
      </c>
    </row>
    <row r="29" spans="1:28">
      <c r="A29" s="365" t="s">
        <v>1917</v>
      </c>
      <c r="B29" s="59">
        <v>164</v>
      </c>
      <c r="C29" s="60" t="s">
        <v>2664</v>
      </c>
      <c r="D29" s="70" t="s">
        <v>469</v>
      </c>
      <c r="E29" s="59">
        <v>5</v>
      </c>
      <c r="F29" s="56">
        <f t="shared" si="0"/>
        <v>4</v>
      </c>
      <c r="G29" s="59" t="s">
        <v>1747</v>
      </c>
      <c r="H29" s="59" t="s">
        <v>1918</v>
      </c>
      <c r="I29" s="56" t="s">
        <v>4890</v>
      </c>
      <c r="J29" s="59">
        <v>60</v>
      </c>
      <c r="K29" s="59">
        <v>5</v>
      </c>
      <c r="L29" s="56"/>
      <c r="M29" s="59">
        <v>8</v>
      </c>
      <c r="N29" s="59"/>
      <c r="O29" s="62">
        <v>70</v>
      </c>
      <c r="P29" s="63">
        <v>2</v>
      </c>
      <c r="Q29" s="59">
        <v>22</v>
      </c>
      <c r="R29" s="59">
        <v>16</v>
      </c>
      <c r="S29" s="59">
        <v>12</v>
      </c>
      <c r="T29" s="56">
        <v>4</v>
      </c>
      <c r="U29" s="59">
        <v>1</v>
      </c>
      <c r="V29" s="59" t="s">
        <v>2821</v>
      </c>
      <c r="W29" s="56">
        <v>0</v>
      </c>
      <c r="X29" s="220" t="s">
        <v>3456</v>
      </c>
      <c r="Y29" s="244">
        <v>25000</v>
      </c>
      <c r="Z29" s="245">
        <v>15000</v>
      </c>
      <c r="AA29" s="71" t="s">
        <v>1208</v>
      </c>
      <c r="AB29" s="64" t="s">
        <v>625</v>
      </c>
    </row>
    <row r="30" spans="1:28">
      <c r="A30" s="365" t="s">
        <v>363</v>
      </c>
      <c r="B30" s="59">
        <v>175</v>
      </c>
      <c r="C30" s="60" t="s">
        <v>2664</v>
      </c>
      <c r="D30" s="70" t="s">
        <v>222</v>
      </c>
      <c r="E30" s="59">
        <v>8</v>
      </c>
      <c r="F30" s="56">
        <f t="shared" si="0"/>
        <v>6</v>
      </c>
      <c r="G30" s="59" t="s">
        <v>1770</v>
      </c>
      <c r="H30" s="59" t="s">
        <v>1918</v>
      </c>
      <c r="I30" s="56" t="s">
        <v>4890</v>
      </c>
      <c r="J30" s="59">
        <v>120</v>
      </c>
      <c r="K30" s="59">
        <v>10</v>
      </c>
      <c r="L30" s="56"/>
      <c r="M30" s="59">
        <v>6</v>
      </c>
      <c r="N30" s="59"/>
      <c r="O30" s="62">
        <v>90</v>
      </c>
      <c r="P30" s="63" t="s">
        <v>2572</v>
      </c>
      <c r="Q30" s="59">
        <v>30</v>
      </c>
      <c r="R30" s="59">
        <v>14</v>
      </c>
      <c r="S30" s="59">
        <v>12</v>
      </c>
      <c r="T30" s="56">
        <v>4</v>
      </c>
      <c r="U30" s="59">
        <v>2</v>
      </c>
      <c r="V30" s="59" t="s">
        <v>1760</v>
      </c>
      <c r="W30" s="56">
        <v>0</v>
      </c>
      <c r="X30" s="220" t="s">
        <v>2818</v>
      </c>
      <c r="Y30" s="244"/>
      <c r="Z30" s="245"/>
      <c r="AA30" s="71" t="s">
        <v>1209</v>
      </c>
      <c r="AB30" s="64" t="s">
        <v>625</v>
      </c>
    </row>
    <row r="31" spans="1:28">
      <c r="A31" s="365" t="s">
        <v>1917</v>
      </c>
      <c r="B31" s="59">
        <v>164</v>
      </c>
      <c r="C31" s="60" t="s">
        <v>2664</v>
      </c>
      <c r="D31" s="70" t="s">
        <v>223</v>
      </c>
      <c r="E31" s="59">
        <v>12</v>
      </c>
      <c r="F31" s="56">
        <f t="shared" si="0"/>
        <v>10</v>
      </c>
      <c r="G31" s="59" t="s">
        <v>1918</v>
      </c>
      <c r="H31" s="59" t="s">
        <v>1918</v>
      </c>
      <c r="I31" s="56" t="s">
        <v>4890</v>
      </c>
      <c r="J31" s="59">
        <v>240</v>
      </c>
      <c r="K31" s="59" t="s">
        <v>4861</v>
      </c>
      <c r="L31" s="56"/>
      <c r="M31" s="59">
        <v>4</v>
      </c>
      <c r="N31" s="59"/>
      <c r="O31" s="62">
        <v>60</v>
      </c>
      <c r="P31" s="63" t="s">
        <v>2574</v>
      </c>
      <c r="Q31" s="59">
        <v>42</v>
      </c>
      <c r="R31" s="59">
        <v>10</v>
      </c>
      <c r="S31" s="59">
        <v>14</v>
      </c>
      <c r="T31" s="56">
        <v>9</v>
      </c>
      <c r="U31" s="59">
        <v>7</v>
      </c>
      <c r="V31" s="59" t="s">
        <v>1760</v>
      </c>
      <c r="W31" s="56">
        <v>38</v>
      </c>
      <c r="X31" s="220" t="s">
        <v>2818</v>
      </c>
      <c r="Y31" s="244"/>
      <c r="Z31" s="245"/>
      <c r="AA31" s="71" t="s">
        <v>1209</v>
      </c>
      <c r="AB31" s="61" t="s">
        <v>4862</v>
      </c>
    </row>
    <row r="32" spans="1:28">
      <c r="A32" s="365" t="s">
        <v>1917</v>
      </c>
      <c r="B32" s="59">
        <v>163</v>
      </c>
      <c r="C32" s="60" t="s">
        <v>2664</v>
      </c>
      <c r="D32" s="70" t="s">
        <v>224</v>
      </c>
      <c r="E32" s="59">
        <v>6</v>
      </c>
      <c r="F32" s="56">
        <f t="shared" si="0"/>
        <v>4</v>
      </c>
      <c r="G32" s="59" t="s">
        <v>1747</v>
      </c>
      <c r="H32" s="59" t="s">
        <v>1918</v>
      </c>
      <c r="I32" s="56" t="s">
        <v>4890</v>
      </c>
      <c r="J32" s="59">
        <v>80</v>
      </c>
      <c r="K32" s="59">
        <v>5</v>
      </c>
      <c r="L32" s="56">
        <v>5</v>
      </c>
      <c r="M32" s="59">
        <v>4</v>
      </c>
      <c r="N32" s="59"/>
      <c r="O32" s="62">
        <v>25</v>
      </c>
      <c r="P32" s="63">
        <v>-1</v>
      </c>
      <c r="Q32" s="59">
        <v>26</v>
      </c>
      <c r="R32" s="59">
        <v>12</v>
      </c>
      <c r="S32" s="59">
        <v>12</v>
      </c>
      <c r="T32" s="56">
        <v>4</v>
      </c>
      <c r="U32" s="59">
        <v>1</v>
      </c>
      <c r="V32" s="59" t="s">
        <v>1760</v>
      </c>
      <c r="W32" s="56">
        <v>0</v>
      </c>
      <c r="X32" s="220" t="s">
        <v>3456</v>
      </c>
      <c r="Y32" s="244">
        <v>14700</v>
      </c>
      <c r="Z32" s="245">
        <v>2200</v>
      </c>
      <c r="AA32" s="71" t="s">
        <v>1209</v>
      </c>
      <c r="AB32" s="64" t="s">
        <v>625</v>
      </c>
    </row>
    <row r="33" spans="1:28">
      <c r="A33" s="365" t="s">
        <v>1917</v>
      </c>
      <c r="B33" s="59">
        <v>103</v>
      </c>
      <c r="C33" s="60" t="s">
        <v>2664</v>
      </c>
      <c r="D33" s="70" t="s">
        <v>470</v>
      </c>
      <c r="E33" s="59">
        <v>6</v>
      </c>
      <c r="F33" s="56">
        <f t="shared" si="0"/>
        <v>5</v>
      </c>
      <c r="G33" s="59" t="s">
        <v>1770</v>
      </c>
      <c r="H33" s="59" t="s">
        <v>1918</v>
      </c>
      <c r="I33" s="226" t="s">
        <v>2762</v>
      </c>
      <c r="J33" s="59">
        <v>80</v>
      </c>
      <c r="K33" s="59">
        <v>5</v>
      </c>
      <c r="L33" s="56"/>
      <c r="M33" s="59">
        <v>4</v>
      </c>
      <c r="N33" s="59"/>
      <c r="O33" s="62">
        <v>0</v>
      </c>
      <c r="P33" s="63">
        <v>5</v>
      </c>
      <c r="Q33" s="59">
        <v>26</v>
      </c>
      <c r="R33" s="59">
        <v>10</v>
      </c>
      <c r="S33" s="59">
        <v>18</v>
      </c>
      <c r="T33" s="56">
        <v>3</v>
      </c>
      <c r="U33" s="59">
        <v>1</v>
      </c>
      <c r="V33" s="59" t="s">
        <v>2821</v>
      </c>
      <c r="W33" s="56">
        <v>0</v>
      </c>
      <c r="X33" s="220" t="s">
        <v>2818</v>
      </c>
      <c r="Y33" s="244">
        <v>14000</v>
      </c>
      <c r="Z33" s="245">
        <v>8000</v>
      </c>
      <c r="AA33" s="72" t="s">
        <v>1691</v>
      </c>
      <c r="AB33" s="64" t="s">
        <v>625</v>
      </c>
    </row>
    <row r="34" spans="1:28">
      <c r="A34" s="321" t="s">
        <v>1758</v>
      </c>
      <c r="B34" s="220">
        <v>60</v>
      </c>
      <c r="C34" s="239" t="s">
        <v>2664</v>
      </c>
      <c r="D34" s="73" t="s">
        <v>2719</v>
      </c>
      <c r="E34" s="220">
        <v>3</v>
      </c>
      <c r="F34" s="56">
        <f t="shared" si="0"/>
        <v>3</v>
      </c>
      <c r="G34" s="222" t="s">
        <v>1770</v>
      </c>
      <c r="H34" s="222" t="s">
        <v>1918</v>
      </c>
      <c r="I34" s="221" t="s">
        <v>4896</v>
      </c>
      <c r="J34" s="222">
        <v>60</v>
      </c>
      <c r="K34" s="222">
        <v>5</v>
      </c>
      <c r="L34" s="221"/>
      <c r="M34" s="222">
        <v>10</v>
      </c>
      <c r="N34" s="222"/>
      <c r="O34" s="223" t="s">
        <v>2720</v>
      </c>
      <c r="P34" s="221" t="s">
        <v>31</v>
      </c>
      <c r="Q34" s="220">
        <v>34</v>
      </c>
      <c r="R34" s="220">
        <v>14</v>
      </c>
      <c r="S34" s="220">
        <v>12</v>
      </c>
      <c r="T34" s="221">
        <v>3</v>
      </c>
      <c r="U34" s="222">
        <v>1</v>
      </c>
      <c r="V34" s="222" t="s">
        <v>4926</v>
      </c>
      <c r="W34" s="221">
        <v>16</v>
      </c>
      <c r="X34" s="246" t="s">
        <v>3456</v>
      </c>
      <c r="Y34" s="251">
        <v>8000</v>
      </c>
      <c r="Z34" s="252">
        <v>3000</v>
      </c>
      <c r="AA34" s="237" t="s">
        <v>234</v>
      </c>
      <c r="AB34" s="75"/>
    </row>
    <row r="35" spans="1:28">
      <c r="A35" s="365" t="s">
        <v>1917</v>
      </c>
      <c r="B35" s="59">
        <v>165</v>
      </c>
      <c r="C35" s="60" t="s">
        <v>2664</v>
      </c>
      <c r="D35" s="70" t="s">
        <v>471</v>
      </c>
      <c r="E35" s="59">
        <v>5</v>
      </c>
      <c r="F35" s="56">
        <f t="shared" si="0"/>
        <v>3</v>
      </c>
      <c r="G35" s="59" t="s">
        <v>1747</v>
      </c>
      <c r="H35" s="59" t="s">
        <v>1918</v>
      </c>
      <c r="I35" s="56" t="s">
        <v>4896</v>
      </c>
      <c r="J35" s="59">
        <v>45</v>
      </c>
      <c r="K35" s="59">
        <v>5</v>
      </c>
      <c r="L35" s="56"/>
      <c r="M35" s="59">
        <v>12</v>
      </c>
      <c r="N35" s="59"/>
      <c r="O35" s="62">
        <v>520</v>
      </c>
      <c r="P35" s="63">
        <v>0</v>
      </c>
      <c r="Q35" s="59">
        <v>19</v>
      </c>
      <c r="R35" s="59">
        <v>18</v>
      </c>
      <c r="S35" s="59">
        <v>12</v>
      </c>
      <c r="T35" s="56">
        <v>1</v>
      </c>
      <c r="U35" s="59">
        <v>1</v>
      </c>
      <c r="V35" s="59" t="s">
        <v>1760</v>
      </c>
      <c r="W35" s="56">
        <v>1</v>
      </c>
      <c r="X35" s="220" t="s">
        <v>2818</v>
      </c>
      <c r="Y35" s="244">
        <v>8300</v>
      </c>
      <c r="Z35" s="245">
        <v>1550</v>
      </c>
      <c r="AA35" s="71" t="s">
        <v>1684</v>
      </c>
      <c r="AB35" s="64" t="s">
        <v>625</v>
      </c>
    </row>
    <row r="36" spans="1:28">
      <c r="A36" s="365" t="s">
        <v>364</v>
      </c>
      <c r="B36" s="59">
        <v>203</v>
      </c>
      <c r="C36" s="60" t="s">
        <v>2664</v>
      </c>
      <c r="D36" s="70" t="s">
        <v>3183</v>
      </c>
      <c r="E36" s="59">
        <v>6</v>
      </c>
      <c r="F36" s="56">
        <f t="shared" si="0"/>
        <v>5</v>
      </c>
      <c r="G36" s="59" t="s">
        <v>1770</v>
      </c>
      <c r="H36" s="59" t="s">
        <v>2819</v>
      </c>
      <c r="I36" s="56" t="s">
        <v>4895</v>
      </c>
      <c r="J36" s="59">
        <v>70</v>
      </c>
      <c r="K36" s="59">
        <v>5</v>
      </c>
      <c r="L36" s="56"/>
      <c r="M36" s="59">
        <v>12</v>
      </c>
      <c r="N36" s="59">
        <v>3</v>
      </c>
      <c r="O36" s="62">
        <v>550</v>
      </c>
      <c r="P36" s="63">
        <v>5</v>
      </c>
      <c r="Q36" s="59">
        <v>28</v>
      </c>
      <c r="R36" s="59">
        <v>15</v>
      </c>
      <c r="S36" s="59">
        <v>14</v>
      </c>
      <c r="T36" s="56">
        <v>3</v>
      </c>
      <c r="U36" s="59">
        <v>1</v>
      </c>
      <c r="V36" s="59" t="s">
        <v>2821</v>
      </c>
      <c r="W36" s="56">
        <v>1</v>
      </c>
      <c r="X36" s="220" t="s">
        <v>3614</v>
      </c>
      <c r="Y36" s="258">
        <v>70000</v>
      </c>
      <c r="Z36" s="245"/>
      <c r="AA36" s="71" t="s">
        <v>2946</v>
      </c>
      <c r="AB36" s="262" t="s">
        <v>3462</v>
      </c>
    </row>
    <row r="37" spans="1:28">
      <c r="A37" s="321" t="s">
        <v>1758</v>
      </c>
      <c r="B37" s="220">
        <v>153</v>
      </c>
      <c r="C37" s="240" t="s">
        <v>2664</v>
      </c>
      <c r="D37" s="89" t="s">
        <v>1803</v>
      </c>
      <c r="E37" s="5">
        <v>10</v>
      </c>
      <c r="F37" s="56">
        <f t="shared" si="0"/>
        <v>9</v>
      </c>
      <c r="G37" s="2" t="s">
        <v>1918</v>
      </c>
      <c r="H37" s="2" t="s">
        <v>1918</v>
      </c>
      <c r="I37" s="32" t="s">
        <v>4896</v>
      </c>
      <c r="J37" s="5">
        <v>250</v>
      </c>
      <c r="K37" s="5">
        <v>15</v>
      </c>
      <c r="L37" s="91">
        <v>10</v>
      </c>
      <c r="M37" s="5">
        <v>6</v>
      </c>
      <c r="O37" s="16" t="s">
        <v>1804</v>
      </c>
      <c r="P37" s="32" t="s">
        <v>2572</v>
      </c>
      <c r="Q37" s="5">
        <v>59</v>
      </c>
      <c r="R37" s="5">
        <v>12</v>
      </c>
      <c r="S37" s="5">
        <v>14</v>
      </c>
      <c r="T37" s="91">
        <v>10</v>
      </c>
      <c r="U37" s="5">
        <v>3</v>
      </c>
      <c r="V37" s="2" t="s">
        <v>2821</v>
      </c>
      <c r="W37" s="91">
        <v>0</v>
      </c>
      <c r="X37" s="35" t="s">
        <v>3456</v>
      </c>
      <c r="AA37" s="238" t="s">
        <v>1957</v>
      </c>
    </row>
    <row r="38" spans="1:28">
      <c r="A38" s="365" t="s">
        <v>365</v>
      </c>
      <c r="B38" s="59">
        <v>201</v>
      </c>
      <c r="C38" s="60" t="s">
        <v>2664</v>
      </c>
      <c r="D38" s="70" t="s">
        <v>359</v>
      </c>
      <c r="E38" s="59">
        <v>8</v>
      </c>
      <c r="F38" s="56">
        <f t="shared" si="0"/>
        <v>7</v>
      </c>
      <c r="G38" s="59" t="s">
        <v>1770</v>
      </c>
      <c r="H38" s="59" t="s">
        <v>1918</v>
      </c>
      <c r="I38" s="56" t="s">
        <v>4896</v>
      </c>
      <c r="J38" s="59">
        <v>120</v>
      </c>
      <c r="K38" s="59">
        <v>5</v>
      </c>
      <c r="L38" s="56"/>
      <c r="M38" s="59">
        <v>12</v>
      </c>
      <c r="N38" s="59"/>
      <c r="O38" s="62">
        <v>350</v>
      </c>
      <c r="P38" s="63" t="s">
        <v>2572</v>
      </c>
      <c r="Q38" s="59">
        <v>34</v>
      </c>
      <c r="R38" s="59">
        <v>18</v>
      </c>
      <c r="S38" s="59">
        <v>12</v>
      </c>
      <c r="T38" s="56">
        <v>7</v>
      </c>
      <c r="U38" s="59">
        <v>3</v>
      </c>
      <c r="V38" s="59" t="s">
        <v>2821</v>
      </c>
      <c r="W38" s="56">
        <v>0</v>
      </c>
      <c r="X38" s="220" t="s">
        <v>2818</v>
      </c>
      <c r="Y38" s="258">
        <v>400000</v>
      </c>
      <c r="Z38" s="245"/>
      <c r="AA38" s="72" t="s">
        <v>1692</v>
      </c>
      <c r="AB38" s="262" t="s">
        <v>3462</v>
      </c>
    </row>
    <row r="39" spans="1:28">
      <c r="A39" s="318" t="s">
        <v>1297</v>
      </c>
      <c r="B39" s="5">
        <v>48</v>
      </c>
      <c r="C39" s="240" t="s">
        <v>2664</v>
      </c>
      <c r="D39" s="89" t="s">
        <v>1342</v>
      </c>
      <c r="E39" s="5">
        <v>7</v>
      </c>
      <c r="F39" s="56">
        <f t="shared" si="0"/>
        <v>5</v>
      </c>
      <c r="G39" s="5" t="s">
        <v>1747</v>
      </c>
      <c r="H39" s="5" t="s">
        <v>1918</v>
      </c>
      <c r="I39" s="91" t="s">
        <v>4897</v>
      </c>
      <c r="J39" s="5">
        <v>110</v>
      </c>
      <c r="K39" s="5">
        <v>5</v>
      </c>
      <c r="M39" s="5">
        <v>8</v>
      </c>
      <c r="O39" s="14" t="s">
        <v>5306</v>
      </c>
      <c r="P39" s="91" t="s">
        <v>2572</v>
      </c>
      <c r="Q39" s="5">
        <v>32</v>
      </c>
      <c r="R39" s="5">
        <v>14</v>
      </c>
      <c r="S39" s="5">
        <v>14</v>
      </c>
      <c r="T39" s="91">
        <v>5</v>
      </c>
      <c r="U39" s="5">
        <v>1</v>
      </c>
      <c r="V39" s="5" t="s">
        <v>1760</v>
      </c>
      <c r="W39" s="91">
        <v>0</v>
      </c>
      <c r="X39" s="43" t="s">
        <v>2818</v>
      </c>
      <c r="Y39" s="105">
        <v>25000</v>
      </c>
      <c r="AA39" s="238" t="s">
        <v>1534</v>
      </c>
    </row>
    <row r="40" spans="1:28">
      <c r="A40" s="318" t="s">
        <v>1169</v>
      </c>
      <c r="B40" s="5">
        <v>71</v>
      </c>
      <c r="C40" s="240" t="s">
        <v>2664</v>
      </c>
      <c r="D40" s="57" t="s">
        <v>161</v>
      </c>
      <c r="E40" s="5">
        <v>4</v>
      </c>
      <c r="F40" s="91">
        <v>3</v>
      </c>
      <c r="G40" s="5" t="s">
        <v>1770</v>
      </c>
      <c r="H40" s="5" t="s">
        <v>1918</v>
      </c>
      <c r="I40" s="91" t="s">
        <v>4896</v>
      </c>
      <c r="J40" s="5">
        <v>90</v>
      </c>
      <c r="K40" s="5">
        <v>5</v>
      </c>
      <c r="M40" s="5">
        <v>12</v>
      </c>
      <c r="O40" s="14" t="s">
        <v>2724</v>
      </c>
      <c r="P40" s="91" t="s">
        <v>2572</v>
      </c>
      <c r="Q40" s="5">
        <v>38</v>
      </c>
      <c r="R40" s="5">
        <v>16</v>
      </c>
      <c r="S40" s="5">
        <v>14</v>
      </c>
      <c r="T40" s="91">
        <v>3</v>
      </c>
      <c r="U40" s="5">
        <v>1</v>
      </c>
      <c r="V40" s="5" t="s">
        <v>2821</v>
      </c>
      <c r="W40" s="91">
        <v>6</v>
      </c>
      <c r="X40" s="43" t="s">
        <v>1747</v>
      </c>
      <c r="Y40" s="105">
        <v>70000</v>
      </c>
      <c r="Z40" s="108">
        <v>20000</v>
      </c>
      <c r="AA40" s="238" t="s">
        <v>226</v>
      </c>
    </row>
    <row r="41" spans="1:28">
      <c r="A41" s="367" t="s">
        <v>2665</v>
      </c>
      <c r="B41" s="59"/>
      <c r="C41" s="60" t="s">
        <v>2664</v>
      </c>
      <c r="D41" s="70" t="s">
        <v>1685</v>
      </c>
      <c r="E41" s="59">
        <v>1</v>
      </c>
      <c r="F41" s="56">
        <f t="shared" ref="F41:F46" si="1">E41-IF(V41="A",4,IF(V41="E",2,IF(V41="S",1,IF(V41="U",-1,0))))</f>
        <v>1</v>
      </c>
      <c r="G41" s="59" t="s">
        <v>1770</v>
      </c>
      <c r="H41" s="59" t="s">
        <v>1918</v>
      </c>
      <c r="I41" s="56" t="s">
        <v>4896</v>
      </c>
      <c r="J41" s="59">
        <v>70</v>
      </c>
      <c r="K41" s="59">
        <v>5</v>
      </c>
      <c r="L41" s="56"/>
      <c r="M41" s="59">
        <v>8</v>
      </c>
      <c r="N41" s="59"/>
      <c r="O41" s="62">
        <v>225</v>
      </c>
      <c r="P41" s="63">
        <v>5</v>
      </c>
      <c r="Q41" s="59">
        <v>20</v>
      </c>
      <c r="R41" s="59">
        <v>14</v>
      </c>
      <c r="S41" s="59">
        <v>12</v>
      </c>
      <c r="T41" s="56">
        <v>2</v>
      </c>
      <c r="U41" s="59">
        <v>1</v>
      </c>
      <c r="V41" s="59"/>
      <c r="W41" s="56">
        <v>3</v>
      </c>
      <c r="X41" s="220" t="s">
        <v>1747</v>
      </c>
      <c r="Y41" s="244">
        <v>12000</v>
      </c>
      <c r="Z41" s="245">
        <v>6500</v>
      </c>
      <c r="AA41" s="72" t="s">
        <v>226</v>
      </c>
      <c r="AB41" s="61" t="s">
        <v>1686</v>
      </c>
    </row>
    <row r="42" spans="1:28">
      <c r="A42" s="365" t="s">
        <v>1917</v>
      </c>
      <c r="B42" s="59">
        <v>138</v>
      </c>
      <c r="C42" s="60" t="s">
        <v>2664</v>
      </c>
      <c r="D42" s="70" t="s">
        <v>472</v>
      </c>
      <c r="E42" s="59">
        <v>1</v>
      </c>
      <c r="F42" s="56">
        <f t="shared" si="1"/>
        <v>1</v>
      </c>
      <c r="G42" s="59" t="s">
        <v>1747</v>
      </c>
      <c r="H42" s="65" t="s">
        <v>528</v>
      </c>
      <c r="I42" s="56" t="s">
        <v>4894</v>
      </c>
      <c r="J42" s="59">
        <v>30</v>
      </c>
      <c r="K42" s="59">
        <v>5</v>
      </c>
      <c r="L42" s="56"/>
      <c r="M42" s="59">
        <v>12</v>
      </c>
      <c r="N42" s="59"/>
      <c r="O42" s="62">
        <v>800</v>
      </c>
      <c r="P42" s="63">
        <v>-1</v>
      </c>
      <c r="Q42" s="59">
        <v>16</v>
      </c>
      <c r="R42" s="59">
        <v>24</v>
      </c>
      <c r="S42" s="59">
        <v>14</v>
      </c>
      <c r="T42" s="56">
        <v>1</v>
      </c>
      <c r="U42" s="59">
        <v>1</v>
      </c>
      <c r="V42" s="59"/>
      <c r="W42" s="56">
        <v>0</v>
      </c>
      <c r="X42" s="220" t="s">
        <v>1747</v>
      </c>
      <c r="Y42" s="244">
        <v>10000</v>
      </c>
      <c r="Z42" s="245">
        <v>2000</v>
      </c>
      <c r="AA42" s="71" t="s">
        <v>225</v>
      </c>
      <c r="AB42" s="64" t="s">
        <v>625</v>
      </c>
    </row>
    <row r="43" spans="1:28">
      <c r="A43" s="321" t="s">
        <v>1758</v>
      </c>
      <c r="B43" s="220">
        <v>108</v>
      </c>
      <c r="C43" s="240" t="s">
        <v>2664</v>
      </c>
      <c r="D43" s="57" t="s">
        <v>2755</v>
      </c>
      <c r="E43" s="5">
        <v>5</v>
      </c>
      <c r="F43" s="56">
        <f t="shared" si="1"/>
        <v>4</v>
      </c>
      <c r="G43" s="5" t="s">
        <v>1770</v>
      </c>
      <c r="H43" s="5" t="s">
        <v>1918</v>
      </c>
      <c r="I43" s="91" t="s">
        <v>2762</v>
      </c>
      <c r="J43" s="5">
        <v>120</v>
      </c>
      <c r="K43" s="5">
        <v>5</v>
      </c>
      <c r="M43" s="5">
        <v>0</v>
      </c>
      <c r="O43" s="62">
        <v>0</v>
      </c>
      <c r="P43" s="91" t="s">
        <v>2572</v>
      </c>
      <c r="Q43" s="5">
        <v>30</v>
      </c>
      <c r="R43" s="5">
        <v>10</v>
      </c>
      <c r="S43" s="5">
        <v>12</v>
      </c>
      <c r="T43" s="91">
        <v>4</v>
      </c>
      <c r="U43" s="5">
        <v>3</v>
      </c>
      <c r="V43" s="5" t="s">
        <v>2821</v>
      </c>
      <c r="W43" s="91">
        <v>0</v>
      </c>
      <c r="X43" s="35" t="s">
        <v>2818</v>
      </c>
      <c r="Y43" s="105">
        <v>14000</v>
      </c>
      <c r="Z43" s="108">
        <v>7000</v>
      </c>
      <c r="AA43" s="238" t="s">
        <v>2931</v>
      </c>
    </row>
    <row r="44" spans="1:28">
      <c r="A44" s="318" t="s">
        <v>2273</v>
      </c>
      <c r="B44" s="5">
        <v>82</v>
      </c>
      <c r="C44" s="240" t="s">
        <v>2664</v>
      </c>
      <c r="D44" s="89" t="s">
        <v>2211</v>
      </c>
      <c r="E44" s="5">
        <v>6</v>
      </c>
      <c r="F44" s="91">
        <f t="shared" si="1"/>
        <v>6</v>
      </c>
      <c r="G44" s="2" t="s">
        <v>1770</v>
      </c>
      <c r="H44" s="2" t="s">
        <v>2819</v>
      </c>
      <c r="I44" s="32" t="s">
        <v>4896</v>
      </c>
      <c r="J44" s="5">
        <v>40</v>
      </c>
      <c r="K44" s="5">
        <v>5</v>
      </c>
      <c r="M44" s="5">
        <v>12</v>
      </c>
      <c r="N44" s="5">
        <v>3</v>
      </c>
      <c r="O44" s="16" t="s">
        <v>2212</v>
      </c>
      <c r="P44" s="32" t="s">
        <v>31</v>
      </c>
      <c r="Q44" s="5">
        <v>18</v>
      </c>
      <c r="R44" s="5">
        <v>14</v>
      </c>
      <c r="S44" s="5">
        <v>14</v>
      </c>
      <c r="T44" s="91">
        <v>1</v>
      </c>
      <c r="U44" s="5">
        <v>0</v>
      </c>
      <c r="V44" s="2" t="s">
        <v>4926</v>
      </c>
      <c r="W44" s="91">
        <v>0</v>
      </c>
      <c r="X44" s="35" t="s">
        <v>1747</v>
      </c>
      <c r="Y44" s="105">
        <v>36500</v>
      </c>
      <c r="AA44" s="238" t="s">
        <v>701</v>
      </c>
      <c r="AB44" s="36" t="s">
        <v>2213</v>
      </c>
    </row>
    <row r="45" spans="1:28">
      <c r="A45" s="316" t="s">
        <v>1297</v>
      </c>
      <c r="B45" s="5">
        <v>214</v>
      </c>
      <c r="C45" s="91" t="s">
        <v>578</v>
      </c>
      <c r="D45" s="57" t="s">
        <v>1391</v>
      </c>
      <c r="E45" s="5">
        <v>7</v>
      </c>
      <c r="F45" s="56">
        <f t="shared" si="1"/>
        <v>6</v>
      </c>
      <c r="G45" s="5" t="s">
        <v>1770</v>
      </c>
      <c r="H45" s="5" t="s">
        <v>2819</v>
      </c>
      <c r="I45" s="91" t="s">
        <v>4894</v>
      </c>
      <c r="J45" s="5">
        <v>75</v>
      </c>
      <c r="K45" s="5">
        <v>5</v>
      </c>
      <c r="M45" s="5">
        <v>12</v>
      </c>
      <c r="N45" s="5">
        <v>3</v>
      </c>
      <c r="O45" s="14" t="s">
        <v>4577</v>
      </c>
      <c r="P45" s="91" t="s">
        <v>2572</v>
      </c>
      <c r="Q45" s="5">
        <v>36</v>
      </c>
      <c r="R45" s="5">
        <v>20</v>
      </c>
      <c r="S45" s="5">
        <v>14</v>
      </c>
      <c r="T45" s="91">
        <v>3</v>
      </c>
      <c r="U45" s="5">
        <v>1</v>
      </c>
      <c r="V45" s="5" t="s">
        <v>2821</v>
      </c>
      <c r="W45" s="91">
        <v>6</v>
      </c>
      <c r="X45" s="43" t="s">
        <v>2818</v>
      </c>
      <c r="Y45" s="105">
        <v>50000</v>
      </c>
      <c r="Z45" s="108">
        <v>40000</v>
      </c>
      <c r="AA45" s="57" t="s">
        <v>578</v>
      </c>
    </row>
    <row r="46" spans="1:28">
      <c r="A46" s="321" t="s">
        <v>1758</v>
      </c>
      <c r="B46" s="220">
        <v>153</v>
      </c>
      <c r="C46" s="240" t="s">
        <v>2664</v>
      </c>
      <c r="D46" s="89" t="s">
        <v>1805</v>
      </c>
      <c r="E46" s="5">
        <v>8</v>
      </c>
      <c r="F46" s="56">
        <f t="shared" si="1"/>
        <v>7</v>
      </c>
      <c r="G46" s="2" t="s">
        <v>1918</v>
      </c>
      <c r="H46" s="2" t="s">
        <v>1918</v>
      </c>
      <c r="I46" s="32" t="s">
        <v>4896</v>
      </c>
      <c r="J46" s="5">
        <v>90</v>
      </c>
      <c r="K46" s="5">
        <v>10</v>
      </c>
      <c r="L46" s="91">
        <v>10</v>
      </c>
      <c r="M46" s="5">
        <v>6</v>
      </c>
      <c r="O46" s="16" t="s">
        <v>2763</v>
      </c>
      <c r="P46" s="32" t="s">
        <v>2572</v>
      </c>
      <c r="Q46" s="5">
        <v>38</v>
      </c>
      <c r="R46" s="5">
        <v>14</v>
      </c>
      <c r="S46" s="5">
        <v>14</v>
      </c>
      <c r="T46" s="91">
        <v>6</v>
      </c>
      <c r="U46" s="5">
        <v>2</v>
      </c>
      <c r="V46" s="2" t="s">
        <v>2821</v>
      </c>
      <c r="W46" s="91">
        <v>40</v>
      </c>
      <c r="X46" s="35" t="s">
        <v>3456</v>
      </c>
      <c r="AA46" s="238" t="s">
        <v>1802</v>
      </c>
    </row>
    <row r="47" spans="1:28">
      <c r="A47" s="365" t="s">
        <v>1860</v>
      </c>
      <c r="B47" s="59">
        <v>81</v>
      </c>
      <c r="C47" s="60" t="s">
        <v>2664</v>
      </c>
      <c r="D47" s="70" t="s">
        <v>1680</v>
      </c>
      <c r="E47" s="59">
        <v>15</v>
      </c>
      <c r="F47" s="56"/>
      <c r="G47" s="59" t="s">
        <v>2818</v>
      </c>
      <c r="H47" s="59" t="s">
        <v>1918</v>
      </c>
      <c r="I47" s="56" t="s">
        <v>4896</v>
      </c>
      <c r="J47" s="59">
        <v>36</v>
      </c>
      <c r="K47" s="59">
        <v>15</v>
      </c>
      <c r="L47" s="56"/>
      <c r="M47" s="59">
        <v>8</v>
      </c>
      <c r="N47" s="59"/>
      <c r="O47" s="62">
        <v>180</v>
      </c>
      <c r="P47" s="63" t="s">
        <v>2572</v>
      </c>
      <c r="Q47" s="59">
        <v>17</v>
      </c>
      <c r="R47" s="59">
        <v>24</v>
      </c>
      <c r="S47" s="59">
        <v>14</v>
      </c>
      <c r="T47" s="56">
        <v>0</v>
      </c>
      <c r="U47" s="59">
        <v>1</v>
      </c>
      <c r="V47" s="59" t="s">
        <v>2462</v>
      </c>
      <c r="W47" s="56">
        <v>0</v>
      </c>
      <c r="X47" s="220" t="s">
        <v>1747</v>
      </c>
      <c r="Y47" s="244">
        <v>4000</v>
      </c>
      <c r="Z47" s="245">
        <v>1000</v>
      </c>
      <c r="AA47" s="71" t="s">
        <v>1679</v>
      </c>
      <c r="AB47" s="64" t="s">
        <v>625</v>
      </c>
    </row>
    <row r="48" spans="1:28">
      <c r="A48" s="365" t="s">
        <v>365</v>
      </c>
      <c r="B48" s="59">
        <v>111</v>
      </c>
      <c r="C48" s="60" t="s">
        <v>2664</v>
      </c>
      <c r="D48" s="70" t="s">
        <v>3187</v>
      </c>
      <c r="E48" s="59">
        <v>3</v>
      </c>
      <c r="F48" s="56">
        <f t="shared" ref="F48:F60" si="2">E48-IF(V48="A",4,IF(V48="E",2,IF(V48="S",1,IF(V48="U",-1,0))))</f>
        <v>2</v>
      </c>
      <c r="G48" s="59" t="s">
        <v>1747</v>
      </c>
      <c r="H48" s="59" t="s">
        <v>2819</v>
      </c>
      <c r="I48" s="56" t="s">
        <v>4896</v>
      </c>
      <c r="J48" s="59">
        <v>50</v>
      </c>
      <c r="K48" s="59">
        <v>5</v>
      </c>
      <c r="L48" s="56"/>
      <c r="M48" s="59">
        <v>12</v>
      </c>
      <c r="N48" s="59"/>
      <c r="O48" s="62">
        <v>650</v>
      </c>
      <c r="P48" s="63" t="s">
        <v>31</v>
      </c>
      <c r="Q48" s="59">
        <v>20</v>
      </c>
      <c r="R48" s="59">
        <v>20</v>
      </c>
      <c r="S48" s="59">
        <v>14</v>
      </c>
      <c r="T48" s="56">
        <v>2</v>
      </c>
      <c r="U48" s="59">
        <v>1</v>
      </c>
      <c r="V48" s="59" t="s">
        <v>2821</v>
      </c>
      <c r="W48" s="56">
        <v>1</v>
      </c>
      <c r="X48" s="220" t="s">
        <v>1747</v>
      </c>
      <c r="Y48" s="244">
        <v>5750</v>
      </c>
      <c r="Z48" s="245">
        <v>1500</v>
      </c>
      <c r="AA48" s="71" t="s">
        <v>226</v>
      </c>
      <c r="AB48" s="64" t="s">
        <v>625</v>
      </c>
    </row>
    <row r="49" spans="1:28">
      <c r="A49" s="365" t="s">
        <v>365</v>
      </c>
      <c r="B49" s="59">
        <v>111</v>
      </c>
      <c r="C49" s="60" t="s">
        <v>2664</v>
      </c>
      <c r="D49" s="70" t="s">
        <v>351</v>
      </c>
      <c r="E49" s="59">
        <v>3</v>
      </c>
      <c r="F49" s="56">
        <f t="shared" si="2"/>
        <v>2</v>
      </c>
      <c r="G49" s="59" t="s">
        <v>1747</v>
      </c>
      <c r="H49" s="59" t="s">
        <v>2819</v>
      </c>
      <c r="I49" s="56" t="s">
        <v>4896</v>
      </c>
      <c r="J49" s="59">
        <v>50</v>
      </c>
      <c r="K49" s="59">
        <v>5</v>
      </c>
      <c r="L49" s="56">
        <v>5</v>
      </c>
      <c r="M49" s="59">
        <v>12</v>
      </c>
      <c r="N49" s="59"/>
      <c r="O49" s="62">
        <v>650</v>
      </c>
      <c r="P49" s="63" t="s">
        <v>31</v>
      </c>
      <c r="Q49" s="59">
        <v>20</v>
      </c>
      <c r="R49" s="59">
        <v>20</v>
      </c>
      <c r="S49" s="59">
        <v>14</v>
      </c>
      <c r="T49" s="56">
        <v>2</v>
      </c>
      <c r="U49" s="59">
        <v>1</v>
      </c>
      <c r="V49" s="59" t="s">
        <v>2821</v>
      </c>
      <c r="W49" s="56">
        <v>1</v>
      </c>
      <c r="X49" s="220" t="s">
        <v>1747</v>
      </c>
      <c r="Y49" s="244">
        <v>5750</v>
      </c>
      <c r="Z49" s="245">
        <v>1500</v>
      </c>
      <c r="AA49" s="71" t="s">
        <v>226</v>
      </c>
      <c r="AB49" s="64" t="s">
        <v>625</v>
      </c>
    </row>
    <row r="50" spans="1:28">
      <c r="A50" s="321" t="s">
        <v>1758</v>
      </c>
      <c r="B50" s="220">
        <v>109</v>
      </c>
      <c r="C50" s="240" t="s">
        <v>2664</v>
      </c>
      <c r="D50" s="57" t="s">
        <v>2756</v>
      </c>
      <c r="E50" s="5">
        <v>5</v>
      </c>
      <c r="F50" s="56">
        <f t="shared" si="2"/>
        <v>4</v>
      </c>
      <c r="G50" s="5" t="s">
        <v>1770</v>
      </c>
      <c r="H50" s="5" t="s">
        <v>1918</v>
      </c>
      <c r="I50" s="91" t="s">
        <v>2762</v>
      </c>
      <c r="J50" s="5">
        <v>120</v>
      </c>
      <c r="K50" s="5">
        <v>5</v>
      </c>
      <c r="M50" s="5">
        <v>0</v>
      </c>
      <c r="O50" s="62">
        <v>0</v>
      </c>
      <c r="P50" s="91" t="s">
        <v>2572</v>
      </c>
      <c r="Q50" s="5">
        <v>34</v>
      </c>
      <c r="R50" s="5">
        <v>10</v>
      </c>
      <c r="S50" s="5">
        <v>16</v>
      </c>
      <c r="T50" s="91">
        <v>5</v>
      </c>
      <c r="U50" s="5">
        <v>4</v>
      </c>
      <c r="V50" s="5" t="s">
        <v>2821</v>
      </c>
      <c r="W50" s="91">
        <v>0</v>
      </c>
      <c r="X50" s="35" t="s">
        <v>2818</v>
      </c>
      <c r="Y50" s="105">
        <v>14000</v>
      </c>
      <c r="Z50" s="108">
        <v>7000</v>
      </c>
      <c r="AA50" s="238" t="s">
        <v>2931</v>
      </c>
    </row>
    <row r="51" spans="1:28">
      <c r="A51" s="316" t="s">
        <v>1095</v>
      </c>
      <c r="B51" s="5">
        <v>62</v>
      </c>
      <c r="C51" s="240" t="s">
        <v>2664</v>
      </c>
      <c r="D51" s="57" t="s">
        <v>4074</v>
      </c>
      <c r="E51" s="5">
        <v>6</v>
      </c>
      <c r="F51" s="56">
        <f t="shared" si="2"/>
        <v>5</v>
      </c>
      <c r="G51" s="5" t="s">
        <v>1770</v>
      </c>
      <c r="H51" s="5" t="s">
        <v>1918</v>
      </c>
      <c r="I51" s="91" t="s">
        <v>4896</v>
      </c>
      <c r="J51" s="5">
        <v>55</v>
      </c>
      <c r="K51" s="5">
        <v>5</v>
      </c>
      <c r="M51" s="5">
        <v>12</v>
      </c>
      <c r="O51" s="14" t="s">
        <v>5154</v>
      </c>
      <c r="P51" s="91" t="s">
        <v>2572</v>
      </c>
      <c r="Q51" s="5">
        <v>33</v>
      </c>
      <c r="R51" s="5">
        <v>22</v>
      </c>
      <c r="S51" s="5">
        <v>16</v>
      </c>
      <c r="T51" s="91">
        <v>3</v>
      </c>
      <c r="U51" s="5">
        <v>1</v>
      </c>
      <c r="V51" s="5" t="s">
        <v>2821</v>
      </c>
      <c r="W51" s="91">
        <v>0</v>
      </c>
      <c r="X51" s="43" t="s">
        <v>2818</v>
      </c>
      <c r="Y51" s="105">
        <v>14700</v>
      </c>
      <c r="Z51" s="108">
        <v>7400</v>
      </c>
      <c r="AA51" s="72" t="s">
        <v>1688</v>
      </c>
    </row>
    <row r="52" spans="1:28">
      <c r="A52" s="365" t="s">
        <v>1747</v>
      </c>
      <c r="B52" s="59">
        <v>81</v>
      </c>
      <c r="C52" s="60" t="s">
        <v>2664</v>
      </c>
      <c r="D52" s="70" t="s">
        <v>1600</v>
      </c>
      <c r="E52" s="59">
        <v>6</v>
      </c>
      <c r="F52" s="56">
        <f t="shared" si="2"/>
        <v>6</v>
      </c>
      <c r="G52" s="59" t="s">
        <v>1770</v>
      </c>
      <c r="H52" s="59" t="s">
        <v>2819</v>
      </c>
      <c r="I52" s="56" t="s">
        <v>4894</v>
      </c>
      <c r="J52" s="59">
        <v>55</v>
      </c>
      <c r="K52" s="59">
        <v>5</v>
      </c>
      <c r="L52" s="56"/>
      <c r="M52" s="59">
        <v>16</v>
      </c>
      <c r="N52" s="59"/>
      <c r="O52" s="62">
        <v>1000</v>
      </c>
      <c r="P52" s="63">
        <v>5</v>
      </c>
      <c r="Q52" s="59">
        <v>21</v>
      </c>
      <c r="R52" s="59">
        <v>22</v>
      </c>
      <c r="S52" s="59">
        <v>14</v>
      </c>
      <c r="T52" s="56">
        <v>3</v>
      </c>
      <c r="U52" s="59">
        <v>1</v>
      </c>
      <c r="V52" s="59"/>
      <c r="W52" s="56">
        <v>0</v>
      </c>
      <c r="X52" s="220" t="s">
        <v>1747</v>
      </c>
      <c r="Y52" s="244">
        <v>60000</v>
      </c>
      <c r="Z52" s="245">
        <v>35000</v>
      </c>
      <c r="AA52" s="72" t="s">
        <v>2932</v>
      </c>
      <c r="AB52" s="64" t="s">
        <v>625</v>
      </c>
    </row>
    <row r="53" spans="1:28">
      <c r="A53" s="365" t="s">
        <v>1917</v>
      </c>
      <c r="B53" s="59">
        <v>203</v>
      </c>
      <c r="C53" s="60" t="s">
        <v>2664</v>
      </c>
      <c r="D53" s="250" t="s">
        <v>3458</v>
      </c>
      <c r="E53" s="59">
        <v>5</v>
      </c>
      <c r="F53" s="56">
        <f t="shared" si="2"/>
        <v>3</v>
      </c>
      <c r="G53" s="59" t="s">
        <v>1747</v>
      </c>
      <c r="H53" s="59" t="s">
        <v>1918</v>
      </c>
      <c r="I53" s="56" t="s">
        <v>4925</v>
      </c>
      <c r="J53" s="59">
        <v>50</v>
      </c>
      <c r="K53" s="59">
        <v>5</v>
      </c>
      <c r="L53" s="56"/>
      <c r="M53" s="59">
        <v>10</v>
      </c>
      <c r="N53" s="59"/>
      <c r="O53" s="62">
        <v>330</v>
      </c>
      <c r="P53" s="63">
        <v>5</v>
      </c>
      <c r="Q53" s="59">
        <v>20</v>
      </c>
      <c r="R53" s="59">
        <v>16</v>
      </c>
      <c r="S53" s="59">
        <v>14</v>
      </c>
      <c r="T53" s="56">
        <v>4</v>
      </c>
      <c r="U53" s="59">
        <v>1</v>
      </c>
      <c r="V53" s="59" t="s">
        <v>1760</v>
      </c>
      <c r="W53" s="56">
        <v>0</v>
      </c>
      <c r="X53" s="220" t="s">
        <v>2461</v>
      </c>
      <c r="Y53" s="244"/>
      <c r="Z53" s="245"/>
      <c r="AA53" s="71" t="s">
        <v>229</v>
      </c>
      <c r="AB53" s="61" t="s">
        <v>228</v>
      </c>
    </row>
    <row r="54" spans="1:28">
      <c r="A54" s="365" t="s">
        <v>1917</v>
      </c>
      <c r="B54" s="59">
        <v>198</v>
      </c>
      <c r="C54" s="60" t="s">
        <v>2664</v>
      </c>
      <c r="D54" s="70" t="s">
        <v>473</v>
      </c>
      <c r="E54" s="59">
        <v>10</v>
      </c>
      <c r="F54" s="56">
        <f t="shared" si="2"/>
        <v>8</v>
      </c>
      <c r="G54" s="59" t="s">
        <v>1770</v>
      </c>
      <c r="H54" s="59" t="s">
        <v>1918</v>
      </c>
      <c r="I54" s="56" t="s">
        <v>4889</v>
      </c>
      <c r="J54" s="59">
        <v>175</v>
      </c>
      <c r="K54" s="59">
        <v>10</v>
      </c>
      <c r="L54" s="56"/>
      <c r="M54" s="59">
        <v>8</v>
      </c>
      <c r="N54" s="59"/>
      <c r="O54" s="62">
        <v>130</v>
      </c>
      <c r="P54" s="63">
        <v>-1</v>
      </c>
      <c r="Q54" s="59">
        <v>36</v>
      </c>
      <c r="R54" s="59">
        <v>17</v>
      </c>
      <c r="S54" s="59">
        <v>14</v>
      </c>
      <c r="T54" s="56">
        <v>6</v>
      </c>
      <c r="U54" s="59">
        <v>0</v>
      </c>
      <c r="V54" s="59" t="s">
        <v>1760</v>
      </c>
      <c r="W54" s="56">
        <v>0</v>
      </c>
      <c r="X54" s="220" t="s">
        <v>2818</v>
      </c>
      <c r="Y54" s="244">
        <v>17500</v>
      </c>
      <c r="Z54" s="245">
        <v>11000</v>
      </c>
      <c r="AA54" s="541" t="s">
        <v>227</v>
      </c>
      <c r="AB54" s="64" t="s">
        <v>625</v>
      </c>
    </row>
    <row r="55" spans="1:28">
      <c r="A55" s="318" t="s">
        <v>1297</v>
      </c>
      <c r="B55" s="5">
        <v>49</v>
      </c>
      <c r="C55" s="240" t="s">
        <v>2664</v>
      </c>
      <c r="D55" s="89" t="s">
        <v>1343</v>
      </c>
      <c r="E55" s="5">
        <v>0</v>
      </c>
      <c r="F55" s="56">
        <f t="shared" si="2"/>
        <v>0</v>
      </c>
      <c r="G55" s="5" t="s">
        <v>1770</v>
      </c>
      <c r="H55" s="5" t="s">
        <v>1918</v>
      </c>
      <c r="I55" s="91" t="s">
        <v>2665</v>
      </c>
      <c r="J55" s="5">
        <v>50</v>
      </c>
      <c r="K55" s="5">
        <v>5</v>
      </c>
      <c r="M55" s="5">
        <v>8</v>
      </c>
      <c r="O55" s="14" t="s">
        <v>5307</v>
      </c>
      <c r="P55" s="91" t="s">
        <v>2572</v>
      </c>
      <c r="Q55" s="5">
        <v>20</v>
      </c>
      <c r="R55" s="5">
        <v>14</v>
      </c>
      <c r="S55" s="5">
        <v>12</v>
      </c>
      <c r="T55" s="91">
        <v>3</v>
      </c>
      <c r="U55" s="5">
        <v>1</v>
      </c>
      <c r="V55" s="5" t="s">
        <v>4926</v>
      </c>
      <c r="W55" s="91">
        <v>4</v>
      </c>
      <c r="X55" s="43" t="s">
        <v>1747</v>
      </c>
      <c r="Y55" s="105">
        <v>4000</v>
      </c>
      <c r="Z55" s="108">
        <v>1000</v>
      </c>
      <c r="AA55" s="57" t="s">
        <v>578</v>
      </c>
    </row>
    <row r="56" spans="1:28">
      <c r="A56" s="321" t="s">
        <v>1758</v>
      </c>
      <c r="B56" s="220">
        <v>112</v>
      </c>
      <c r="C56" s="240" t="s">
        <v>2664</v>
      </c>
      <c r="D56" s="57" t="s">
        <v>2767</v>
      </c>
      <c r="E56" s="5">
        <v>8</v>
      </c>
      <c r="F56" s="56">
        <f t="shared" si="2"/>
        <v>7</v>
      </c>
      <c r="G56" s="5" t="s">
        <v>1917</v>
      </c>
      <c r="H56" s="5" t="s">
        <v>1918</v>
      </c>
      <c r="I56" s="91" t="s">
        <v>4896</v>
      </c>
      <c r="J56" s="5">
        <v>200</v>
      </c>
      <c r="K56" s="5">
        <v>15</v>
      </c>
      <c r="M56" s="5">
        <v>8</v>
      </c>
      <c r="O56" s="14" t="s">
        <v>2766</v>
      </c>
      <c r="P56" s="91" t="s">
        <v>2572</v>
      </c>
      <c r="Q56" s="5">
        <v>52</v>
      </c>
      <c r="R56" s="5">
        <v>14</v>
      </c>
      <c r="S56" s="5">
        <v>18</v>
      </c>
      <c r="T56" s="91">
        <v>14</v>
      </c>
      <c r="U56" s="5">
        <v>6</v>
      </c>
      <c r="V56" s="5" t="s">
        <v>2821</v>
      </c>
      <c r="W56" s="91">
        <v>5</v>
      </c>
      <c r="X56" s="35" t="s">
        <v>2818</v>
      </c>
      <c r="Y56" s="105">
        <v>125000</v>
      </c>
      <c r="Z56" s="108">
        <v>75000</v>
      </c>
      <c r="AA56" s="238" t="s">
        <v>1689</v>
      </c>
    </row>
    <row r="57" spans="1:28">
      <c r="A57" s="341" t="s">
        <v>5057</v>
      </c>
      <c r="B57" s="59">
        <v>30</v>
      </c>
      <c r="C57" s="60" t="s">
        <v>2664</v>
      </c>
      <c r="D57" s="70" t="s">
        <v>3184</v>
      </c>
      <c r="E57" s="59">
        <v>7</v>
      </c>
      <c r="F57" s="56">
        <f t="shared" si="2"/>
        <v>5</v>
      </c>
      <c r="G57" s="59" t="s">
        <v>1770</v>
      </c>
      <c r="H57" s="59" t="s">
        <v>2819</v>
      </c>
      <c r="I57" s="56" t="s">
        <v>4894</v>
      </c>
      <c r="J57" s="59">
        <v>70</v>
      </c>
      <c r="K57" s="59">
        <v>10</v>
      </c>
      <c r="L57" s="56"/>
      <c r="M57" s="59">
        <v>12</v>
      </c>
      <c r="N57" s="59"/>
      <c r="O57" s="62">
        <v>620</v>
      </c>
      <c r="P57" s="63" t="s">
        <v>2572</v>
      </c>
      <c r="Q57" s="59">
        <v>22</v>
      </c>
      <c r="R57" s="59">
        <v>20</v>
      </c>
      <c r="S57" s="59">
        <v>14</v>
      </c>
      <c r="T57" s="56">
        <v>3</v>
      </c>
      <c r="U57" s="59">
        <v>1</v>
      </c>
      <c r="V57" s="59" t="s">
        <v>1760</v>
      </c>
      <c r="W57" s="56">
        <v>3</v>
      </c>
      <c r="X57" s="220" t="s">
        <v>2818</v>
      </c>
      <c r="Y57" s="244">
        <v>40000</v>
      </c>
      <c r="Z57" s="245">
        <v>20000</v>
      </c>
      <c r="AA57" s="70" t="s">
        <v>578</v>
      </c>
      <c r="AB57" s="61" t="s">
        <v>3178</v>
      </c>
    </row>
    <row r="58" spans="1:28">
      <c r="A58" s="321" t="s">
        <v>1758</v>
      </c>
      <c r="B58" s="220">
        <v>111</v>
      </c>
      <c r="C58" s="240" t="s">
        <v>2664</v>
      </c>
      <c r="D58" s="57" t="s">
        <v>2758</v>
      </c>
      <c r="E58" s="5">
        <v>8</v>
      </c>
      <c r="F58" s="56">
        <f t="shared" si="2"/>
        <v>7</v>
      </c>
      <c r="G58" s="5" t="s">
        <v>1918</v>
      </c>
      <c r="H58" s="5" t="s">
        <v>1918</v>
      </c>
      <c r="I58" s="91" t="s">
        <v>4896</v>
      </c>
      <c r="J58" s="5">
        <v>80</v>
      </c>
      <c r="K58" s="5">
        <v>10</v>
      </c>
      <c r="M58" s="5">
        <v>6</v>
      </c>
      <c r="O58" s="14" t="s">
        <v>2763</v>
      </c>
      <c r="P58" s="91" t="s">
        <v>2572</v>
      </c>
      <c r="Q58" s="5">
        <v>36</v>
      </c>
      <c r="R58" s="5">
        <v>14</v>
      </c>
      <c r="S58" s="5">
        <v>14</v>
      </c>
      <c r="T58" s="91">
        <v>6</v>
      </c>
      <c r="U58" s="5">
        <v>2</v>
      </c>
      <c r="V58" s="5" t="s">
        <v>2821</v>
      </c>
      <c r="W58" s="91">
        <v>16</v>
      </c>
      <c r="X58" s="35" t="s">
        <v>2818</v>
      </c>
      <c r="Y58" s="105">
        <v>20000</v>
      </c>
      <c r="Z58" s="108">
        <v>11000</v>
      </c>
      <c r="AA58" s="238" t="s">
        <v>3071</v>
      </c>
    </row>
    <row r="59" spans="1:28">
      <c r="A59" s="365" t="s">
        <v>1917</v>
      </c>
      <c r="B59" s="59">
        <v>199</v>
      </c>
      <c r="C59" s="60" t="s">
        <v>2664</v>
      </c>
      <c r="D59" s="70" t="s">
        <v>782</v>
      </c>
      <c r="E59" s="59">
        <v>12</v>
      </c>
      <c r="F59" s="56">
        <f t="shared" si="2"/>
        <v>11</v>
      </c>
      <c r="G59" s="59" t="s">
        <v>1770</v>
      </c>
      <c r="H59" s="59" t="s">
        <v>1918</v>
      </c>
      <c r="I59" s="56" t="s">
        <v>4889</v>
      </c>
      <c r="J59" s="59">
        <v>60</v>
      </c>
      <c r="K59" s="59">
        <v>10</v>
      </c>
      <c r="L59" s="56"/>
      <c r="M59" s="59">
        <v>8</v>
      </c>
      <c r="N59" s="59"/>
      <c r="O59" s="62">
        <v>45</v>
      </c>
      <c r="P59" s="63">
        <v>-1</v>
      </c>
      <c r="Q59" s="59">
        <v>29</v>
      </c>
      <c r="R59" s="59">
        <v>15</v>
      </c>
      <c r="S59" s="59">
        <v>13</v>
      </c>
      <c r="T59" s="56">
        <v>3</v>
      </c>
      <c r="U59" s="59">
        <v>0</v>
      </c>
      <c r="V59" s="59" t="s">
        <v>2821</v>
      </c>
      <c r="W59" s="56">
        <v>0</v>
      </c>
      <c r="X59" s="220" t="s">
        <v>2818</v>
      </c>
      <c r="Y59" s="244">
        <v>60000</v>
      </c>
      <c r="Z59" s="245"/>
      <c r="AA59" s="71" t="s">
        <v>2892</v>
      </c>
      <c r="AB59" s="64" t="s">
        <v>625</v>
      </c>
    </row>
    <row r="60" spans="1:28">
      <c r="A60" s="365" t="s">
        <v>1917</v>
      </c>
      <c r="B60" s="59">
        <v>166</v>
      </c>
      <c r="C60" s="60" t="s">
        <v>2664</v>
      </c>
      <c r="D60" s="70" t="s">
        <v>783</v>
      </c>
      <c r="E60" s="59">
        <v>7</v>
      </c>
      <c r="F60" s="56">
        <f t="shared" si="2"/>
        <v>5</v>
      </c>
      <c r="G60" s="59" t="s">
        <v>1770</v>
      </c>
      <c r="H60" s="59" t="s">
        <v>1918</v>
      </c>
      <c r="I60" s="56" t="s">
        <v>4896</v>
      </c>
      <c r="J60" s="59">
        <v>50</v>
      </c>
      <c r="K60" s="59">
        <v>10</v>
      </c>
      <c r="L60" s="56"/>
      <c r="M60" s="59">
        <v>8</v>
      </c>
      <c r="N60" s="59"/>
      <c r="O60" s="62">
        <v>100</v>
      </c>
      <c r="P60" s="63">
        <v>5</v>
      </c>
      <c r="Q60" s="59">
        <v>20</v>
      </c>
      <c r="R60" s="59">
        <v>14</v>
      </c>
      <c r="S60" s="59">
        <v>12</v>
      </c>
      <c r="T60" s="56">
        <v>3</v>
      </c>
      <c r="U60" s="59">
        <v>2</v>
      </c>
      <c r="V60" s="59" t="s">
        <v>1760</v>
      </c>
      <c r="W60" s="56">
        <v>0</v>
      </c>
      <c r="X60" s="220" t="s">
        <v>3456</v>
      </c>
      <c r="Y60" s="244">
        <v>11600</v>
      </c>
      <c r="Z60" s="245">
        <v>2880</v>
      </c>
      <c r="AA60" s="71" t="s">
        <v>1684</v>
      </c>
      <c r="AB60" s="64" t="s">
        <v>625</v>
      </c>
    </row>
    <row r="61" spans="1:28">
      <c r="A61" s="318" t="s">
        <v>1169</v>
      </c>
      <c r="B61" s="5">
        <v>71</v>
      </c>
      <c r="C61" s="240" t="s">
        <v>2664</v>
      </c>
      <c r="D61" s="57" t="s">
        <v>162</v>
      </c>
      <c r="E61" s="5">
        <v>2</v>
      </c>
      <c r="F61" s="91">
        <v>1</v>
      </c>
      <c r="G61" s="5" t="s">
        <v>1747</v>
      </c>
      <c r="H61" s="2" t="s">
        <v>2819</v>
      </c>
      <c r="I61" s="91" t="s">
        <v>4896</v>
      </c>
      <c r="J61" s="5">
        <v>55</v>
      </c>
      <c r="K61" s="5">
        <v>5</v>
      </c>
      <c r="M61" s="5">
        <v>12</v>
      </c>
      <c r="O61" s="14" t="s">
        <v>163</v>
      </c>
      <c r="P61" s="63">
        <v>5</v>
      </c>
      <c r="Q61" s="5">
        <v>21</v>
      </c>
      <c r="R61" s="5">
        <v>16</v>
      </c>
      <c r="S61" s="5">
        <v>14</v>
      </c>
      <c r="T61" s="91">
        <v>2</v>
      </c>
      <c r="U61" s="5">
        <v>1</v>
      </c>
      <c r="V61" s="5" t="s">
        <v>2821</v>
      </c>
      <c r="W61" s="91">
        <v>1</v>
      </c>
      <c r="X61" s="43" t="s">
        <v>1747</v>
      </c>
      <c r="Y61" s="105">
        <v>45000</v>
      </c>
      <c r="Z61" s="108">
        <v>12500</v>
      </c>
      <c r="AA61" s="238" t="s">
        <v>1681</v>
      </c>
    </row>
    <row r="62" spans="1:28">
      <c r="A62" s="365" t="s">
        <v>365</v>
      </c>
      <c r="B62" s="59">
        <v>113</v>
      </c>
      <c r="C62" s="60" t="s">
        <v>2664</v>
      </c>
      <c r="D62" s="70" t="s">
        <v>356</v>
      </c>
      <c r="E62" s="59">
        <v>7</v>
      </c>
      <c r="F62" s="56">
        <f t="shared" ref="F62:F93" si="3">E62-IF(V62="A",4,IF(V62="E",2,IF(V62="S",1,IF(V62="U",-1,0))))</f>
        <v>6</v>
      </c>
      <c r="G62" s="59" t="s">
        <v>1918</v>
      </c>
      <c r="H62" s="59" t="s">
        <v>1918</v>
      </c>
      <c r="I62" s="56" t="s">
        <v>4896</v>
      </c>
      <c r="J62" s="59">
        <v>160</v>
      </c>
      <c r="K62" s="59">
        <v>10</v>
      </c>
      <c r="L62" s="56"/>
      <c r="M62" s="59">
        <v>10</v>
      </c>
      <c r="N62" s="59"/>
      <c r="O62" s="62">
        <v>300</v>
      </c>
      <c r="P62" s="63" t="s">
        <v>2572</v>
      </c>
      <c r="Q62" s="59">
        <v>42</v>
      </c>
      <c r="R62" s="59">
        <v>14</v>
      </c>
      <c r="S62" s="59">
        <v>14</v>
      </c>
      <c r="T62" s="56">
        <v>8</v>
      </c>
      <c r="U62" s="59">
        <v>5</v>
      </c>
      <c r="V62" s="59" t="s">
        <v>2821</v>
      </c>
      <c r="W62" s="56">
        <v>6</v>
      </c>
      <c r="X62" s="220" t="s">
        <v>3456</v>
      </c>
      <c r="Y62" s="244">
        <v>140000</v>
      </c>
      <c r="Z62" s="245">
        <v>110000</v>
      </c>
      <c r="AA62" s="71" t="s">
        <v>230</v>
      </c>
      <c r="AB62" s="64" t="s">
        <v>625</v>
      </c>
    </row>
    <row r="63" spans="1:28">
      <c r="A63" s="321" t="s">
        <v>1758</v>
      </c>
      <c r="B63" s="220">
        <v>109</v>
      </c>
      <c r="C63" s="240" t="s">
        <v>2664</v>
      </c>
      <c r="D63" s="89" t="s">
        <v>2447</v>
      </c>
      <c r="E63" s="5">
        <v>12</v>
      </c>
      <c r="F63" s="56">
        <f t="shared" si="3"/>
        <v>10</v>
      </c>
      <c r="G63" s="5" t="s">
        <v>3169</v>
      </c>
      <c r="H63" s="5" t="s">
        <v>1918</v>
      </c>
      <c r="I63" s="91" t="s">
        <v>2762</v>
      </c>
      <c r="J63" s="5">
        <v>550</v>
      </c>
      <c r="K63" s="5">
        <v>15</v>
      </c>
      <c r="M63" s="5">
        <v>0</v>
      </c>
      <c r="O63" s="62">
        <v>0</v>
      </c>
      <c r="P63" s="91" t="s">
        <v>2572</v>
      </c>
      <c r="Q63" s="5">
        <v>57</v>
      </c>
      <c r="R63" s="5">
        <v>10</v>
      </c>
      <c r="S63" s="5">
        <v>20</v>
      </c>
      <c r="T63" s="91">
        <v>8</v>
      </c>
      <c r="U63" s="5">
        <v>150</v>
      </c>
      <c r="V63" s="5" t="s">
        <v>1760</v>
      </c>
      <c r="W63" s="91">
        <v>0</v>
      </c>
      <c r="X63" s="35" t="s">
        <v>2818</v>
      </c>
      <c r="Y63" s="105">
        <v>1500000</v>
      </c>
      <c r="Z63" s="108">
        <v>1000000</v>
      </c>
      <c r="AA63" s="238" t="s">
        <v>1208</v>
      </c>
    </row>
    <row r="64" spans="1:28">
      <c r="A64" s="365" t="s">
        <v>1747</v>
      </c>
      <c r="B64" s="59">
        <v>184</v>
      </c>
      <c r="C64" s="241" t="s">
        <v>2664</v>
      </c>
      <c r="D64" s="70" t="s">
        <v>1597</v>
      </c>
      <c r="E64" s="59">
        <v>5</v>
      </c>
      <c r="F64" s="56">
        <f t="shared" si="3"/>
        <v>3</v>
      </c>
      <c r="G64" s="59" t="s">
        <v>1747</v>
      </c>
      <c r="H64" s="59" t="s">
        <v>1918</v>
      </c>
      <c r="I64" s="56" t="s">
        <v>4896</v>
      </c>
      <c r="J64" s="59">
        <v>50</v>
      </c>
      <c r="K64" s="59">
        <v>5</v>
      </c>
      <c r="L64" s="56"/>
      <c r="M64" s="59">
        <v>12</v>
      </c>
      <c r="N64" s="59"/>
      <c r="O64" s="62">
        <v>500</v>
      </c>
      <c r="P64" s="63">
        <v>0</v>
      </c>
      <c r="Q64" s="59">
        <v>20</v>
      </c>
      <c r="R64" s="59">
        <v>24</v>
      </c>
      <c r="S64" s="59">
        <v>14</v>
      </c>
      <c r="T64" s="56">
        <v>2</v>
      </c>
      <c r="U64" s="59">
        <v>1</v>
      </c>
      <c r="V64" s="59" t="s">
        <v>1760</v>
      </c>
      <c r="W64" s="56">
        <v>1</v>
      </c>
      <c r="X64" s="220" t="s">
        <v>2818</v>
      </c>
      <c r="Y64" s="244">
        <v>8000</v>
      </c>
      <c r="Z64" s="245">
        <v>3500</v>
      </c>
      <c r="AA64" s="72" t="s">
        <v>2947</v>
      </c>
      <c r="AB64" s="64" t="s">
        <v>625</v>
      </c>
    </row>
    <row r="65" spans="1:28">
      <c r="A65" s="365" t="s">
        <v>1917</v>
      </c>
      <c r="B65" s="59">
        <v>166</v>
      </c>
      <c r="C65" s="60" t="s">
        <v>2664</v>
      </c>
      <c r="D65" s="70" t="s">
        <v>231</v>
      </c>
      <c r="E65" s="59">
        <v>8</v>
      </c>
      <c r="F65" s="56">
        <f t="shared" si="3"/>
        <v>6</v>
      </c>
      <c r="G65" s="59" t="s">
        <v>1917</v>
      </c>
      <c r="H65" s="59" t="s">
        <v>2819</v>
      </c>
      <c r="I65" s="56" t="s">
        <v>4894</v>
      </c>
      <c r="J65" s="59">
        <v>150</v>
      </c>
      <c r="K65" s="59">
        <v>15</v>
      </c>
      <c r="L65" s="56">
        <v>15</v>
      </c>
      <c r="M65" s="59">
        <v>12</v>
      </c>
      <c r="N65" s="59">
        <v>3</v>
      </c>
      <c r="O65" s="62">
        <v>620</v>
      </c>
      <c r="P65" s="63">
        <v>-1</v>
      </c>
      <c r="Q65" s="59">
        <v>40</v>
      </c>
      <c r="R65" s="59">
        <v>12</v>
      </c>
      <c r="S65" s="59">
        <v>15</v>
      </c>
      <c r="T65" s="56">
        <v>13</v>
      </c>
      <c r="U65" s="59">
        <v>1</v>
      </c>
      <c r="V65" s="59" t="s">
        <v>1760</v>
      </c>
      <c r="W65" s="56">
        <v>0</v>
      </c>
      <c r="X65" s="220" t="s">
        <v>2818</v>
      </c>
      <c r="Y65" s="244">
        <v>58000</v>
      </c>
      <c r="Z65" s="245">
        <v>42000</v>
      </c>
      <c r="AA65" s="71" t="s">
        <v>1209</v>
      </c>
      <c r="AB65" s="64" t="s">
        <v>625</v>
      </c>
    </row>
    <row r="66" spans="1:28">
      <c r="A66" s="365" t="s">
        <v>363</v>
      </c>
      <c r="B66" s="59">
        <v>177</v>
      </c>
      <c r="C66" s="60" t="s">
        <v>2664</v>
      </c>
      <c r="D66" s="70" t="s">
        <v>232</v>
      </c>
      <c r="E66" s="59">
        <v>12</v>
      </c>
      <c r="F66" s="56">
        <f t="shared" si="3"/>
        <v>10</v>
      </c>
      <c r="G66" s="59" t="s">
        <v>1917</v>
      </c>
      <c r="H66" s="59" t="s">
        <v>2819</v>
      </c>
      <c r="I66" s="56" t="s">
        <v>4894</v>
      </c>
      <c r="J66" s="59">
        <v>160</v>
      </c>
      <c r="K66" s="59">
        <v>15</v>
      </c>
      <c r="L66" s="56">
        <v>15</v>
      </c>
      <c r="M66" s="59">
        <v>12</v>
      </c>
      <c r="N66" s="59">
        <v>3</v>
      </c>
      <c r="O66" s="62">
        <v>620</v>
      </c>
      <c r="P66" s="63" t="s">
        <v>2575</v>
      </c>
      <c r="Q66" s="59">
        <v>42</v>
      </c>
      <c r="R66" s="59">
        <v>14</v>
      </c>
      <c r="S66" s="59">
        <v>14</v>
      </c>
      <c r="T66" s="56">
        <v>13</v>
      </c>
      <c r="U66" s="59">
        <v>6</v>
      </c>
      <c r="V66" s="59" t="s">
        <v>1760</v>
      </c>
      <c r="W66" s="56">
        <v>30</v>
      </c>
      <c r="X66" s="220" t="s">
        <v>2818</v>
      </c>
      <c r="Y66" s="244">
        <v>65000</v>
      </c>
      <c r="Z66" s="245">
        <v>40000</v>
      </c>
      <c r="AA66" s="71" t="s">
        <v>1209</v>
      </c>
      <c r="AB66" s="64" t="s">
        <v>625</v>
      </c>
    </row>
    <row r="67" spans="1:28">
      <c r="A67" s="366" t="s">
        <v>1758</v>
      </c>
      <c r="B67" s="224">
        <v>133</v>
      </c>
      <c r="C67" s="240" t="s">
        <v>2664</v>
      </c>
      <c r="D67" s="89" t="s">
        <v>3552</v>
      </c>
      <c r="E67" s="5">
        <v>12</v>
      </c>
      <c r="F67" s="56">
        <f t="shared" si="3"/>
        <v>11</v>
      </c>
      <c r="G67" s="5" t="s">
        <v>1918</v>
      </c>
      <c r="H67" s="5" t="s">
        <v>2819</v>
      </c>
      <c r="I67" s="263" t="s">
        <v>4894</v>
      </c>
      <c r="J67" s="5">
        <v>120</v>
      </c>
      <c r="K67" s="5">
        <v>10</v>
      </c>
      <c r="M67" s="5">
        <v>12</v>
      </c>
      <c r="O67" s="16" t="s">
        <v>580</v>
      </c>
      <c r="P67" s="32" t="s">
        <v>2572</v>
      </c>
      <c r="Q67" s="5">
        <v>39</v>
      </c>
      <c r="R67" s="5">
        <v>14</v>
      </c>
      <c r="S67" s="5">
        <v>15</v>
      </c>
      <c r="T67" s="91">
        <v>6</v>
      </c>
      <c r="U67" s="5">
        <v>2</v>
      </c>
      <c r="V67" s="2" t="s">
        <v>2821</v>
      </c>
      <c r="W67" s="91">
        <v>0</v>
      </c>
      <c r="X67" s="35" t="s">
        <v>2818</v>
      </c>
      <c r="AA67" s="238" t="s">
        <v>2930</v>
      </c>
    </row>
    <row r="68" spans="1:28">
      <c r="A68" s="318" t="s">
        <v>1297</v>
      </c>
      <c r="B68" s="5">
        <v>49</v>
      </c>
      <c r="C68" s="240" t="s">
        <v>2664</v>
      </c>
      <c r="D68" s="89" t="s">
        <v>1345</v>
      </c>
      <c r="E68" s="5">
        <v>1</v>
      </c>
      <c r="F68" s="56">
        <f t="shared" si="3"/>
        <v>1</v>
      </c>
      <c r="G68" s="5" t="s">
        <v>1770</v>
      </c>
      <c r="H68" s="5" t="s">
        <v>1918</v>
      </c>
      <c r="I68" s="91" t="s">
        <v>4897</v>
      </c>
      <c r="J68" s="5">
        <v>100</v>
      </c>
      <c r="K68" s="5">
        <v>5</v>
      </c>
      <c r="M68" s="5">
        <v>6</v>
      </c>
      <c r="O68" s="14" t="s">
        <v>2763</v>
      </c>
      <c r="P68" s="91" t="s">
        <v>2572</v>
      </c>
      <c r="Q68" s="5">
        <v>30</v>
      </c>
      <c r="R68" s="5">
        <v>10</v>
      </c>
      <c r="S68" s="5">
        <v>12</v>
      </c>
      <c r="T68" s="91">
        <v>4</v>
      </c>
      <c r="U68" s="5">
        <v>1</v>
      </c>
      <c r="V68" s="5" t="s">
        <v>4926</v>
      </c>
      <c r="W68" s="91">
        <v>6</v>
      </c>
      <c r="X68" s="43" t="s">
        <v>1747</v>
      </c>
      <c r="Y68" s="105">
        <v>7500</v>
      </c>
      <c r="Z68" s="108">
        <v>3000</v>
      </c>
      <c r="AA68" s="57" t="s">
        <v>578</v>
      </c>
    </row>
    <row r="69" spans="1:28">
      <c r="A69" s="318" t="s">
        <v>1297</v>
      </c>
      <c r="B69" s="5">
        <v>50</v>
      </c>
      <c r="C69" s="240" t="s">
        <v>1758</v>
      </c>
      <c r="D69" s="89" t="s">
        <v>1344</v>
      </c>
      <c r="E69" s="5">
        <v>8</v>
      </c>
      <c r="F69" s="56">
        <f t="shared" si="3"/>
        <v>8</v>
      </c>
      <c r="G69" s="5" t="s">
        <v>1918</v>
      </c>
      <c r="H69" s="5" t="s">
        <v>1918</v>
      </c>
      <c r="I69" s="91" t="s">
        <v>4897</v>
      </c>
      <c r="J69" s="5">
        <v>240</v>
      </c>
      <c r="K69" s="5">
        <v>10</v>
      </c>
      <c r="M69" s="5">
        <v>8</v>
      </c>
      <c r="O69" s="14" t="s">
        <v>5308</v>
      </c>
      <c r="P69" s="91" t="s">
        <v>2572</v>
      </c>
      <c r="Q69" s="5">
        <v>42</v>
      </c>
      <c r="R69" s="5">
        <v>14</v>
      </c>
      <c r="S69" s="5">
        <v>14</v>
      </c>
      <c r="T69" s="91">
        <v>9</v>
      </c>
      <c r="U69" s="5">
        <v>3</v>
      </c>
      <c r="V69" s="5" t="s">
        <v>4926</v>
      </c>
      <c r="W69" s="91">
        <v>10</v>
      </c>
      <c r="X69" s="43" t="s">
        <v>3456</v>
      </c>
      <c r="Y69" s="105">
        <v>120000</v>
      </c>
      <c r="Z69" s="108">
        <v>30000</v>
      </c>
      <c r="AA69" s="57" t="s">
        <v>5350</v>
      </c>
    </row>
    <row r="70" spans="1:28">
      <c r="A70" s="341" t="s">
        <v>4902</v>
      </c>
      <c r="B70" s="59">
        <v>32</v>
      </c>
      <c r="C70" s="60" t="s">
        <v>2664</v>
      </c>
      <c r="D70" s="70" t="s">
        <v>2522</v>
      </c>
      <c r="E70" s="59">
        <v>14</v>
      </c>
      <c r="F70" s="56">
        <f t="shared" si="3"/>
        <v>10</v>
      </c>
      <c r="G70" s="59" t="s">
        <v>1747</v>
      </c>
      <c r="H70" s="59" t="s">
        <v>1918</v>
      </c>
      <c r="I70" s="56" t="s">
        <v>4896</v>
      </c>
      <c r="J70" s="59">
        <v>90</v>
      </c>
      <c r="K70" s="59">
        <v>10</v>
      </c>
      <c r="L70" s="56">
        <v>15</v>
      </c>
      <c r="M70" s="59">
        <v>6</v>
      </c>
      <c r="N70" s="59"/>
      <c r="O70" s="62" t="s">
        <v>2523</v>
      </c>
      <c r="P70" s="66" t="s">
        <v>2524</v>
      </c>
      <c r="Q70" s="59">
        <v>32</v>
      </c>
      <c r="R70" s="59">
        <v>18</v>
      </c>
      <c r="S70" s="59">
        <v>14</v>
      </c>
      <c r="T70" s="56">
        <v>10</v>
      </c>
      <c r="U70" s="59">
        <v>1</v>
      </c>
      <c r="V70" s="59" t="s">
        <v>2819</v>
      </c>
      <c r="W70" s="56">
        <v>0</v>
      </c>
      <c r="X70" s="220" t="s">
        <v>3456</v>
      </c>
      <c r="Y70" s="244">
        <v>10000</v>
      </c>
      <c r="Z70" s="245">
        <v>3000</v>
      </c>
      <c r="AA70" s="70" t="s">
        <v>578</v>
      </c>
      <c r="AB70" s="64" t="s">
        <v>625</v>
      </c>
    </row>
    <row r="71" spans="1:28">
      <c r="A71" s="365" t="s">
        <v>1917</v>
      </c>
      <c r="B71" s="59">
        <v>103</v>
      </c>
      <c r="C71" s="60" t="s">
        <v>2664</v>
      </c>
      <c r="D71" s="70" t="s">
        <v>784</v>
      </c>
      <c r="E71" s="59">
        <v>4</v>
      </c>
      <c r="F71" s="56">
        <f t="shared" si="3"/>
        <v>3</v>
      </c>
      <c r="G71" s="59" t="s">
        <v>1747</v>
      </c>
      <c r="H71" s="59" t="s">
        <v>1918</v>
      </c>
      <c r="I71" s="226" t="s">
        <v>2762</v>
      </c>
      <c r="J71" s="59">
        <v>30</v>
      </c>
      <c r="K71" s="59">
        <v>5</v>
      </c>
      <c r="L71" s="56"/>
      <c r="M71" s="59">
        <v>0</v>
      </c>
      <c r="N71" s="59"/>
      <c r="O71" s="62">
        <v>0</v>
      </c>
      <c r="P71" s="63">
        <v>5</v>
      </c>
      <c r="Q71" s="59">
        <v>21</v>
      </c>
      <c r="R71" s="59">
        <v>10</v>
      </c>
      <c r="S71" s="59">
        <v>18</v>
      </c>
      <c r="T71" s="56">
        <v>1</v>
      </c>
      <c r="U71" s="59">
        <v>2</v>
      </c>
      <c r="V71" s="59" t="s">
        <v>2821</v>
      </c>
      <c r="W71" s="56">
        <v>0</v>
      </c>
      <c r="X71" s="220" t="s">
        <v>3456</v>
      </c>
      <c r="Y71" s="244">
        <v>9000</v>
      </c>
      <c r="Z71" s="245">
        <v>5000</v>
      </c>
      <c r="AA71" s="71" t="s">
        <v>233</v>
      </c>
      <c r="AB71" s="64" t="s">
        <v>625</v>
      </c>
    </row>
    <row r="72" spans="1:28">
      <c r="A72" s="365" t="s">
        <v>1917</v>
      </c>
      <c r="B72" s="59">
        <v>199</v>
      </c>
      <c r="C72" s="60" t="s">
        <v>2664</v>
      </c>
      <c r="D72" s="70" t="s">
        <v>785</v>
      </c>
      <c r="E72" s="59">
        <v>9</v>
      </c>
      <c r="F72" s="56">
        <f t="shared" si="3"/>
        <v>9</v>
      </c>
      <c r="G72" s="59" t="s">
        <v>1770</v>
      </c>
      <c r="H72" s="59" t="s">
        <v>2665</v>
      </c>
      <c r="I72" s="56" t="s">
        <v>4896</v>
      </c>
      <c r="J72" s="59">
        <v>75</v>
      </c>
      <c r="K72" s="59">
        <v>10</v>
      </c>
      <c r="L72" s="56"/>
      <c r="M72" s="59">
        <v>12</v>
      </c>
      <c r="N72" s="59"/>
      <c r="O72" s="62">
        <v>160</v>
      </c>
      <c r="P72" s="63">
        <v>-1</v>
      </c>
      <c r="Q72" s="59">
        <v>25</v>
      </c>
      <c r="R72" s="59">
        <v>16</v>
      </c>
      <c r="S72" s="59">
        <v>12</v>
      </c>
      <c r="T72" s="56">
        <v>3</v>
      </c>
      <c r="U72" s="59">
        <v>0</v>
      </c>
      <c r="V72" s="59"/>
      <c r="W72" s="56">
        <v>0</v>
      </c>
      <c r="X72" s="220" t="s">
        <v>2818</v>
      </c>
      <c r="Y72" s="244">
        <v>22000</v>
      </c>
      <c r="Z72" s="245"/>
      <c r="AA72" s="71" t="s">
        <v>2892</v>
      </c>
      <c r="AB72" s="61" t="s">
        <v>4865</v>
      </c>
    </row>
    <row r="73" spans="1:28">
      <c r="A73" s="365" t="s">
        <v>1917</v>
      </c>
      <c r="B73" s="59">
        <v>167</v>
      </c>
      <c r="C73" s="60" t="s">
        <v>2664</v>
      </c>
      <c r="D73" s="70" t="s">
        <v>786</v>
      </c>
      <c r="E73" s="59">
        <v>4</v>
      </c>
      <c r="F73" s="56">
        <f t="shared" si="3"/>
        <v>3</v>
      </c>
      <c r="G73" s="59" t="s">
        <v>1770</v>
      </c>
      <c r="H73" s="59" t="s">
        <v>2819</v>
      </c>
      <c r="I73" s="56" t="s">
        <v>4894</v>
      </c>
      <c r="J73" s="59">
        <v>50</v>
      </c>
      <c r="K73" s="59">
        <v>5</v>
      </c>
      <c r="L73" s="56"/>
      <c r="M73" s="59">
        <v>10</v>
      </c>
      <c r="N73" s="59"/>
      <c r="O73" s="62">
        <v>800</v>
      </c>
      <c r="P73" s="66" t="s">
        <v>4863</v>
      </c>
      <c r="Q73" s="59">
        <v>20</v>
      </c>
      <c r="R73" s="59">
        <v>14</v>
      </c>
      <c r="S73" s="59">
        <v>12</v>
      </c>
      <c r="T73" s="56">
        <v>3</v>
      </c>
      <c r="U73" s="59">
        <v>2</v>
      </c>
      <c r="V73" s="59" t="s">
        <v>2821</v>
      </c>
      <c r="W73" s="56">
        <v>4</v>
      </c>
      <c r="X73" s="220" t="s">
        <v>1747</v>
      </c>
      <c r="Y73" s="244">
        <v>24000</v>
      </c>
      <c r="Z73" s="245">
        <v>6100</v>
      </c>
      <c r="AA73" s="71" t="s">
        <v>234</v>
      </c>
      <c r="AB73" s="64" t="s">
        <v>625</v>
      </c>
    </row>
    <row r="74" spans="1:28">
      <c r="A74" s="365" t="s">
        <v>365</v>
      </c>
      <c r="B74" s="59">
        <v>202</v>
      </c>
      <c r="C74" s="60" t="s">
        <v>2664</v>
      </c>
      <c r="D74" s="70" t="s">
        <v>360</v>
      </c>
      <c r="E74" s="59">
        <v>8</v>
      </c>
      <c r="F74" s="56">
        <f t="shared" si="3"/>
        <v>7</v>
      </c>
      <c r="G74" s="59" t="s">
        <v>1918</v>
      </c>
      <c r="H74" s="59" t="s">
        <v>1918</v>
      </c>
      <c r="I74" s="56" t="s">
        <v>4897</v>
      </c>
      <c r="J74" s="59">
        <v>270</v>
      </c>
      <c r="K74" s="59">
        <v>15</v>
      </c>
      <c r="L74" s="56"/>
      <c r="M74" s="59">
        <v>8</v>
      </c>
      <c r="N74" s="59"/>
      <c r="O74" s="62">
        <v>200</v>
      </c>
      <c r="P74" s="63" t="s">
        <v>2572</v>
      </c>
      <c r="Q74" s="59">
        <v>45</v>
      </c>
      <c r="R74" s="59">
        <v>10</v>
      </c>
      <c r="S74" s="59">
        <v>16</v>
      </c>
      <c r="T74" s="56">
        <v>10</v>
      </c>
      <c r="U74" s="59">
        <v>3</v>
      </c>
      <c r="V74" s="59" t="s">
        <v>2821</v>
      </c>
      <c r="W74" s="56">
        <v>7</v>
      </c>
      <c r="X74" s="220" t="s">
        <v>2818</v>
      </c>
      <c r="Y74" s="258">
        <v>300000</v>
      </c>
      <c r="Z74" s="245"/>
      <c r="AA74" s="71" t="s">
        <v>1534</v>
      </c>
      <c r="AB74" s="262" t="s">
        <v>3462</v>
      </c>
    </row>
    <row r="75" spans="1:28">
      <c r="A75" s="318" t="s">
        <v>1297</v>
      </c>
      <c r="B75" s="5">
        <v>50</v>
      </c>
      <c r="C75" s="240" t="s">
        <v>1758</v>
      </c>
      <c r="D75" s="89" t="s">
        <v>1346</v>
      </c>
      <c r="E75" s="5">
        <v>0</v>
      </c>
      <c r="F75" s="56">
        <f t="shared" si="3"/>
        <v>-1</v>
      </c>
      <c r="G75" s="5" t="s">
        <v>1917</v>
      </c>
      <c r="H75" s="5" t="s">
        <v>1918</v>
      </c>
      <c r="I75" s="91" t="s">
        <v>4896</v>
      </c>
      <c r="J75" s="5">
        <v>200</v>
      </c>
      <c r="K75" s="5">
        <v>15</v>
      </c>
      <c r="M75" s="5">
        <v>8</v>
      </c>
      <c r="O75" s="14" t="s">
        <v>2518</v>
      </c>
      <c r="P75" s="91" t="s">
        <v>2572</v>
      </c>
      <c r="Q75" s="5">
        <v>38</v>
      </c>
      <c r="R75" s="5">
        <v>14</v>
      </c>
      <c r="S75" s="5">
        <v>16</v>
      </c>
      <c r="T75" s="91">
        <v>13</v>
      </c>
      <c r="U75" s="5">
        <v>6</v>
      </c>
      <c r="V75" s="5" t="s">
        <v>2821</v>
      </c>
      <c r="W75" s="91">
        <v>4</v>
      </c>
      <c r="X75" s="43" t="s">
        <v>1747</v>
      </c>
      <c r="Y75" s="105">
        <v>220000</v>
      </c>
      <c r="Z75" s="108">
        <v>90000</v>
      </c>
      <c r="AA75" s="238" t="s">
        <v>574</v>
      </c>
    </row>
    <row r="76" spans="1:28">
      <c r="A76" s="365" t="s">
        <v>1747</v>
      </c>
      <c r="B76" s="59">
        <v>80</v>
      </c>
      <c r="C76" s="241" t="s">
        <v>2664</v>
      </c>
      <c r="D76" s="70" t="s">
        <v>1599</v>
      </c>
      <c r="E76" s="59">
        <v>6</v>
      </c>
      <c r="F76" s="56">
        <f t="shared" si="3"/>
        <v>5</v>
      </c>
      <c r="G76" s="59" t="s">
        <v>1747</v>
      </c>
      <c r="H76" s="59" t="s">
        <v>1918</v>
      </c>
      <c r="I76" s="56" t="s">
        <v>4896</v>
      </c>
      <c r="J76" s="59">
        <v>40</v>
      </c>
      <c r="K76" s="59">
        <v>5</v>
      </c>
      <c r="L76" s="56"/>
      <c r="M76" s="59">
        <v>12</v>
      </c>
      <c r="N76" s="59"/>
      <c r="O76" s="62">
        <v>800</v>
      </c>
      <c r="P76" s="63">
        <v>0</v>
      </c>
      <c r="Q76" s="59">
        <v>18</v>
      </c>
      <c r="R76" s="59">
        <v>24</v>
      </c>
      <c r="S76" s="59">
        <v>16</v>
      </c>
      <c r="T76" s="56">
        <v>1</v>
      </c>
      <c r="U76" s="59">
        <v>1</v>
      </c>
      <c r="V76" s="59" t="s">
        <v>2821</v>
      </c>
      <c r="W76" s="56">
        <v>1</v>
      </c>
      <c r="X76" s="220" t="s">
        <v>1747</v>
      </c>
      <c r="Y76" s="244">
        <v>9000</v>
      </c>
      <c r="Z76" s="245">
        <v>5000</v>
      </c>
      <c r="AA76" s="71" t="s">
        <v>1674</v>
      </c>
      <c r="AB76" s="64" t="s">
        <v>625</v>
      </c>
    </row>
    <row r="77" spans="1:28">
      <c r="A77" s="321" t="s">
        <v>1758</v>
      </c>
      <c r="B77" s="220">
        <v>110</v>
      </c>
      <c r="C77" s="240" t="s">
        <v>2664</v>
      </c>
      <c r="D77" s="57" t="s">
        <v>3587</v>
      </c>
      <c r="E77" s="5">
        <v>8</v>
      </c>
      <c r="F77" s="56">
        <f t="shared" si="3"/>
        <v>7</v>
      </c>
      <c r="G77" s="5" t="s">
        <v>1918</v>
      </c>
      <c r="H77" s="5" t="s">
        <v>1918</v>
      </c>
      <c r="I77" s="91" t="s">
        <v>4897</v>
      </c>
      <c r="J77" s="5">
        <v>100</v>
      </c>
      <c r="K77" s="5">
        <v>10</v>
      </c>
      <c r="M77" s="5">
        <v>6</v>
      </c>
      <c r="O77" s="14" t="s">
        <v>2763</v>
      </c>
      <c r="P77" s="91" t="s">
        <v>2572</v>
      </c>
      <c r="Q77" s="5">
        <v>39</v>
      </c>
      <c r="R77" s="5">
        <v>12</v>
      </c>
      <c r="S77" s="5">
        <v>14</v>
      </c>
      <c r="T77" s="91">
        <v>8</v>
      </c>
      <c r="U77" s="5">
        <v>3</v>
      </c>
      <c r="V77" s="5" t="s">
        <v>2821</v>
      </c>
      <c r="W77" s="91">
        <v>1</v>
      </c>
      <c r="X77" s="35" t="s">
        <v>2818</v>
      </c>
      <c r="Y77" s="105">
        <v>20000</v>
      </c>
      <c r="Z77" s="108">
        <v>11000</v>
      </c>
      <c r="AA77" s="238" t="s">
        <v>1953</v>
      </c>
      <c r="AB77" s="58" t="s">
        <v>2764</v>
      </c>
    </row>
    <row r="78" spans="1:28">
      <c r="A78" s="365" t="s">
        <v>1917</v>
      </c>
      <c r="B78" s="59">
        <v>200</v>
      </c>
      <c r="C78" s="60" t="s">
        <v>2664</v>
      </c>
      <c r="D78" s="70" t="s">
        <v>787</v>
      </c>
      <c r="E78" s="59">
        <v>6</v>
      </c>
      <c r="F78" s="56">
        <f t="shared" si="3"/>
        <v>6</v>
      </c>
      <c r="G78" s="59" t="s">
        <v>1917</v>
      </c>
      <c r="H78" s="59" t="s">
        <v>1918</v>
      </c>
      <c r="I78" s="56" t="s">
        <v>4896</v>
      </c>
      <c r="J78" s="59">
        <v>240</v>
      </c>
      <c r="K78" s="59">
        <v>20</v>
      </c>
      <c r="L78" s="56"/>
      <c r="M78" s="59">
        <v>6</v>
      </c>
      <c r="N78" s="59"/>
      <c r="O78" s="62">
        <v>35</v>
      </c>
      <c r="P78" s="63">
        <v>-1</v>
      </c>
      <c r="Q78" s="59">
        <v>42</v>
      </c>
      <c r="R78" s="59">
        <v>10</v>
      </c>
      <c r="S78" s="59">
        <v>14</v>
      </c>
      <c r="T78" s="56">
        <v>10</v>
      </c>
      <c r="U78" s="59">
        <v>4</v>
      </c>
      <c r="V78" s="59"/>
      <c r="W78" s="56">
        <v>112</v>
      </c>
      <c r="X78" s="220" t="s">
        <v>3456</v>
      </c>
      <c r="Y78" s="244">
        <v>138000</v>
      </c>
      <c r="Z78" s="245">
        <v>80000</v>
      </c>
      <c r="AA78" s="71" t="s">
        <v>227</v>
      </c>
      <c r="AB78" s="64" t="s">
        <v>625</v>
      </c>
    </row>
    <row r="79" spans="1:28">
      <c r="A79" s="365" t="s">
        <v>1917</v>
      </c>
      <c r="B79" s="59">
        <v>200</v>
      </c>
      <c r="C79" s="60" t="s">
        <v>2664</v>
      </c>
      <c r="D79" s="70" t="s">
        <v>1687</v>
      </c>
      <c r="E79" s="59">
        <v>6</v>
      </c>
      <c r="F79" s="56">
        <f t="shared" si="3"/>
        <v>6</v>
      </c>
      <c r="G79" s="59" t="s">
        <v>1917</v>
      </c>
      <c r="H79" s="59" t="s">
        <v>1918</v>
      </c>
      <c r="I79" s="56" t="s">
        <v>4896</v>
      </c>
      <c r="J79" s="59">
        <v>240</v>
      </c>
      <c r="K79" s="59">
        <v>20</v>
      </c>
      <c r="L79" s="56"/>
      <c r="M79" s="59">
        <v>4</v>
      </c>
      <c r="N79" s="59"/>
      <c r="O79" s="62">
        <v>25</v>
      </c>
      <c r="P79" s="63">
        <v>-1</v>
      </c>
      <c r="Q79" s="59">
        <v>42</v>
      </c>
      <c r="R79" s="59">
        <v>10</v>
      </c>
      <c r="S79" s="59">
        <v>14</v>
      </c>
      <c r="T79" s="56">
        <v>10</v>
      </c>
      <c r="U79" s="59">
        <v>4</v>
      </c>
      <c r="V79" s="59"/>
      <c r="W79" s="56">
        <v>112</v>
      </c>
      <c r="X79" s="220" t="s">
        <v>3456</v>
      </c>
      <c r="Y79" s="244">
        <v>138000</v>
      </c>
      <c r="Z79" s="245">
        <v>80000</v>
      </c>
      <c r="AA79" s="71" t="s">
        <v>227</v>
      </c>
      <c r="AB79" s="64" t="s">
        <v>625</v>
      </c>
    </row>
    <row r="80" spans="1:28">
      <c r="A80" s="365" t="s">
        <v>1860</v>
      </c>
      <c r="B80" s="59">
        <v>99</v>
      </c>
      <c r="C80" s="60" t="s">
        <v>2664</v>
      </c>
      <c r="D80" s="70" t="s">
        <v>1675</v>
      </c>
      <c r="E80" s="59">
        <v>2</v>
      </c>
      <c r="F80" s="56">
        <f t="shared" si="3"/>
        <v>1</v>
      </c>
      <c r="G80" s="59" t="s">
        <v>1747</v>
      </c>
      <c r="H80" s="59" t="s">
        <v>1918</v>
      </c>
      <c r="I80" s="56" t="s">
        <v>4891</v>
      </c>
      <c r="J80" s="59">
        <v>20</v>
      </c>
      <c r="K80" s="59">
        <v>5</v>
      </c>
      <c r="L80" s="56"/>
      <c r="M80" s="59">
        <v>12</v>
      </c>
      <c r="N80" s="59"/>
      <c r="O80" s="62">
        <v>600</v>
      </c>
      <c r="P80" s="63" t="s">
        <v>2572</v>
      </c>
      <c r="Q80" s="59">
        <v>16</v>
      </c>
      <c r="R80" s="59">
        <v>24</v>
      </c>
      <c r="S80" s="59">
        <v>16</v>
      </c>
      <c r="T80" s="56">
        <v>0</v>
      </c>
      <c r="U80" s="59">
        <v>1</v>
      </c>
      <c r="V80" s="59" t="s">
        <v>2821</v>
      </c>
      <c r="W80" s="56">
        <v>0</v>
      </c>
      <c r="X80" s="220" t="s">
        <v>1747</v>
      </c>
      <c r="Y80" s="244">
        <v>5500</v>
      </c>
      <c r="Z80" s="245">
        <v>1050</v>
      </c>
      <c r="AA80" s="71" t="s">
        <v>226</v>
      </c>
      <c r="AB80" s="64" t="s">
        <v>625</v>
      </c>
    </row>
    <row r="81" spans="1:28">
      <c r="A81" s="318" t="s">
        <v>1297</v>
      </c>
      <c r="B81" s="5">
        <v>50</v>
      </c>
      <c r="C81" s="240" t="s">
        <v>2664</v>
      </c>
      <c r="D81" s="89" t="s">
        <v>1347</v>
      </c>
      <c r="E81" s="5">
        <v>2</v>
      </c>
      <c r="F81" s="56">
        <f t="shared" si="3"/>
        <v>2</v>
      </c>
      <c r="G81" s="5" t="s">
        <v>1747</v>
      </c>
      <c r="H81" s="5" t="s">
        <v>1918</v>
      </c>
      <c r="I81" s="91" t="s">
        <v>4896</v>
      </c>
      <c r="J81" s="5">
        <v>32</v>
      </c>
      <c r="K81" s="5">
        <v>5</v>
      </c>
      <c r="M81" s="5">
        <v>12</v>
      </c>
      <c r="O81" s="14" t="s">
        <v>2765</v>
      </c>
      <c r="P81" s="91" t="s">
        <v>31</v>
      </c>
      <c r="Q81" s="5">
        <v>16</v>
      </c>
      <c r="R81" s="5">
        <v>23</v>
      </c>
      <c r="S81" s="5">
        <v>14</v>
      </c>
      <c r="T81" s="91">
        <v>1</v>
      </c>
      <c r="U81" s="5">
        <v>1</v>
      </c>
      <c r="V81" s="5" t="s">
        <v>4926</v>
      </c>
      <c r="W81" s="91">
        <v>1</v>
      </c>
      <c r="X81" s="43" t="s">
        <v>1747</v>
      </c>
      <c r="Y81" s="105">
        <v>6250</v>
      </c>
      <c r="Z81" s="108">
        <v>1000</v>
      </c>
      <c r="AA81" s="238" t="s">
        <v>1674</v>
      </c>
    </row>
    <row r="82" spans="1:28">
      <c r="A82" s="365" t="s">
        <v>1917</v>
      </c>
      <c r="B82" s="59">
        <v>219</v>
      </c>
      <c r="C82" s="60" t="s">
        <v>2664</v>
      </c>
      <c r="D82" s="70" t="s">
        <v>788</v>
      </c>
      <c r="E82" s="59">
        <v>3</v>
      </c>
      <c r="F82" s="56">
        <f t="shared" si="3"/>
        <v>3</v>
      </c>
      <c r="G82" s="59" t="s">
        <v>1918</v>
      </c>
      <c r="H82" s="65" t="s">
        <v>528</v>
      </c>
      <c r="I82" s="56" t="s">
        <v>4896</v>
      </c>
      <c r="J82" s="59">
        <v>60</v>
      </c>
      <c r="K82" s="59">
        <v>5</v>
      </c>
      <c r="L82" s="56"/>
      <c r="M82" s="59">
        <v>12</v>
      </c>
      <c r="N82" s="59">
        <v>3</v>
      </c>
      <c r="O82" s="62">
        <v>370</v>
      </c>
      <c r="P82" s="63" t="s">
        <v>2575</v>
      </c>
      <c r="Q82" s="59">
        <v>22</v>
      </c>
      <c r="R82" s="59">
        <v>14</v>
      </c>
      <c r="S82" s="59">
        <v>14</v>
      </c>
      <c r="T82" s="56">
        <v>3</v>
      </c>
      <c r="U82" s="59">
        <v>2</v>
      </c>
      <c r="V82" s="59"/>
      <c r="W82" s="56">
        <v>2</v>
      </c>
      <c r="X82" s="220" t="s">
        <v>1747</v>
      </c>
      <c r="Y82" s="244">
        <v>12125</v>
      </c>
      <c r="Z82" s="245">
        <v>2700</v>
      </c>
      <c r="AA82" s="71" t="s">
        <v>1677</v>
      </c>
      <c r="AB82" s="61" t="s">
        <v>4867</v>
      </c>
    </row>
    <row r="83" spans="1:28">
      <c r="A83" s="365" t="s">
        <v>1917</v>
      </c>
      <c r="B83" s="59">
        <v>200</v>
      </c>
      <c r="C83" s="60" t="s">
        <v>2664</v>
      </c>
      <c r="D83" s="70" t="s">
        <v>789</v>
      </c>
      <c r="E83" s="59">
        <v>7</v>
      </c>
      <c r="F83" s="56">
        <f t="shared" si="3"/>
        <v>6</v>
      </c>
      <c r="G83" s="59" t="s">
        <v>1770</v>
      </c>
      <c r="H83" s="59" t="s">
        <v>1918</v>
      </c>
      <c r="I83" s="56" t="s">
        <v>4896</v>
      </c>
      <c r="J83" s="59">
        <v>70</v>
      </c>
      <c r="K83" s="59">
        <v>10</v>
      </c>
      <c r="L83" s="56"/>
      <c r="M83" s="59">
        <v>8</v>
      </c>
      <c r="N83" s="59"/>
      <c r="O83" s="62">
        <v>50</v>
      </c>
      <c r="P83" s="63">
        <v>-1</v>
      </c>
      <c r="Q83" s="59">
        <v>24</v>
      </c>
      <c r="R83" s="59">
        <v>12</v>
      </c>
      <c r="S83" s="59">
        <v>14</v>
      </c>
      <c r="T83" s="56">
        <v>5</v>
      </c>
      <c r="U83" s="59">
        <v>0</v>
      </c>
      <c r="V83" s="59" t="s">
        <v>2821</v>
      </c>
      <c r="W83" s="56">
        <v>0</v>
      </c>
      <c r="X83" s="220" t="s">
        <v>2818</v>
      </c>
      <c r="Y83" s="244">
        <v>70000</v>
      </c>
      <c r="Z83" s="245"/>
      <c r="AA83" s="71" t="s">
        <v>227</v>
      </c>
      <c r="AB83" s="64" t="s">
        <v>625</v>
      </c>
    </row>
    <row r="84" spans="1:28">
      <c r="A84" s="365" t="s">
        <v>1917</v>
      </c>
      <c r="B84" s="59">
        <v>201</v>
      </c>
      <c r="C84" s="60" t="s">
        <v>2664</v>
      </c>
      <c r="D84" s="70" t="s">
        <v>790</v>
      </c>
      <c r="E84" s="59">
        <v>14</v>
      </c>
      <c r="F84" s="56">
        <f t="shared" si="3"/>
        <v>13</v>
      </c>
      <c r="G84" s="59" t="s">
        <v>1770</v>
      </c>
      <c r="H84" s="59" t="s">
        <v>1918</v>
      </c>
      <c r="I84" s="56" t="s">
        <v>4896</v>
      </c>
      <c r="J84" s="59">
        <v>120</v>
      </c>
      <c r="K84" s="59">
        <v>15</v>
      </c>
      <c r="L84" s="56"/>
      <c r="M84" s="59">
        <v>6</v>
      </c>
      <c r="N84" s="59"/>
      <c r="O84" s="62">
        <v>50</v>
      </c>
      <c r="P84" s="63">
        <v>-1</v>
      </c>
      <c r="Q84" s="59">
        <v>30</v>
      </c>
      <c r="R84" s="59">
        <v>12</v>
      </c>
      <c r="S84" s="59">
        <v>12</v>
      </c>
      <c r="T84" s="56">
        <v>5</v>
      </c>
      <c r="U84" s="59">
        <v>0</v>
      </c>
      <c r="V84" s="59" t="s">
        <v>2821</v>
      </c>
      <c r="W84" s="56">
        <v>0</v>
      </c>
      <c r="X84" s="220" t="s">
        <v>2818</v>
      </c>
      <c r="Y84" s="244">
        <v>49000</v>
      </c>
      <c r="Z84" s="245"/>
      <c r="AA84" s="71" t="s">
        <v>1678</v>
      </c>
      <c r="AB84" s="64" t="s">
        <v>625</v>
      </c>
    </row>
    <row r="85" spans="1:28">
      <c r="A85" s="365" t="s">
        <v>364</v>
      </c>
      <c r="B85" s="59">
        <v>94</v>
      </c>
      <c r="C85" s="60" t="s">
        <v>2664</v>
      </c>
      <c r="D85" s="70" t="s">
        <v>3181</v>
      </c>
      <c r="E85" s="59">
        <v>2</v>
      </c>
      <c r="F85" s="56">
        <f t="shared" si="3"/>
        <v>1</v>
      </c>
      <c r="G85" s="59" t="s">
        <v>1770</v>
      </c>
      <c r="H85" s="59" t="s">
        <v>1918</v>
      </c>
      <c r="I85" s="56" t="s">
        <v>4896</v>
      </c>
      <c r="J85" s="59">
        <v>70</v>
      </c>
      <c r="K85" s="59">
        <v>5</v>
      </c>
      <c r="L85" s="56"/>
      <c r="M85" s="59">
        <v>8</v>
      </c>
      <c r="N85" s="59"/>
      <c r="O85" s="62">
        <v>280</v>
      </c>
      <c r="P85" s="63">
        <v>5</v>
      </c>
      <c r="Q85" s="59">
        <v>24</v>
      </c>
      <c r="R85" s="59">
        <v>18</v>
      </c>
      <c r="S85" s="59">
        <v>16</v>
      </c>
      <c r="T85" s="56">
        <v>3</v>
      </c>
      <c r="U85" s="59">
        <v>1</v>
      </c>
      <c r="V85" s="59" t="s">
        <v>2821</v>
      </c>
      <c r="W85" s="56">
        <v>7</v>
      </c>
      <c r="X85" s="220" t="s">
        <v>1747</v>
      </c>
      <c r="Y85" s="244">
        <v>48000</v>
      </c>
      <c r="Z85" s="245">
        <v>29000</v>
      </c>
      <c r="AA85" s="71" t="s">
        <v>234</v>
      </c>
      <c r="AB85" s="64" t="s">
        <v>625</v>
      </c>
    </row>
    <row r="86" spans="1:28">
      <c r="A86" s="365" t="s">
        <v>1747</v>
      </c>
      <c r="B86" s="59">
        <v>80</v>
      </c>
      <c r="C86" s="241" t="s">
        <v>2664</v>
      </c>
      <c r="D86" s="70" t="s">
        <v>1598</v>
      </c>
      <c r="E86" s="59">
        <v>7</v>
      </c>
      <c r="F86" s="56">
        <f t="shared" si="3"/>
        <v>6</v>
      </c>
      <c r="G86" s="59" t="s">
        <v>1747</v>
      </c>
      <c r="H86" s="59" t="s">
        <v>1918</v>
      </c>
      <c r="I86" s="56" t="s">
        <v>4896</v>
      </c>
      <c r="J86" s="59">
        <v>60</v>
      </c>
      <c r="K86" s="59">
        <v>5</v>
      </c>
      <c r="L86" s="56"/>
      <c r="M86" s="59">
        <v>12</v>
      </c>
      <c r="N86" s="59"/>
      <c r="O86" s="62">
        <v>600</v>
      </c>
      <c r="P86" s="63">
        <v>5</v>
      </c>
      <c r="Q86" s="59">
        <v>22</v>
      </c>
      <c r="R86" s="59">
        <v>22</v>
      </c>
      <c r="S86" s="59">
        <v>16</v>
      </c>
      <c r="T86" s="56">
        <v>4</v>
      </c>
      <c r="U86" s="59">
        <v>1</v>
      </c>
      <c r="V86" s="59" t="s">
        <v>2821</v>
      </c>
      <c r="W86" s="56">
        <v>0</v>
      </c>
      <c r="X86" s="220" t="s">
        <v>3456</v>
      </c>
      <c r="Y86" s="244">
        <v>14000</v>
      </c>
      <c r="Z86" s="245">
        <v>9000</v>
      </c>
      <c r="AA86" s="72" t="s">
        <v>226</v>
      </c>
      <c r="AB86" s="64" t="s">
        <v>625</v>
      </c>
    </row>
    <row r="87" spans="1:28">
      <c r="A87" s="365" t="s">
        <v>1860</v>
      </c>
      <c r="B87" s="59">
        <v>98</v>
      </c>
      <c r="C87" s="60" t="s">
        <v>2664</v>
      </c>
      <c r="D87" s="70" t="s">
        <v>1535</v>
      </c>
      <c r="E87" s="59">
        <v>7</v>
      </c>
      <c r="F87" s="56">
        <f t="shared" si="3"/>
        <v>5</v>
      </c>
      <c r="G87" s="59" t="s">
        <v>1747</v>
      </c>
      <c r="H87" s="59" t="s">
        <v>1918</v>
      </c>
      <c r="I87" s="56" t="s">
        <v>4896</v>
      </c>
      <c r="J87" s="59">
        <v>56</v>
      </c>
      <c r="K87" s="59">
        <v>5</v>
      </c>
      <c r="L87" s="56"/>
      <c r="M87" s="59">
        <v>12</v>
      </c>
      <c r="N87" s="59"/>
      <c r="O87" s="62">
        <v>750</v>
      </c>
      <c r="P87" s="63" t="s">
        <v>2572</v>
      </c>
      <c r="Q87" s="59">
        <v>21</v>
      </c>
      <c r="R87" s="59">
        <v>24</v>
      </c>
      <c r="S87" s="59">
        <v>16</v>
      </c>
      <c r="T87" s="56">
        <v>0</v>
      </c>
      <c r="U87" s="59">
        <v>1</v>
      </c>
      <c r="V87" s="59" t="s">
        <v>1760</v>
      </c>
      <c r="W87" s="56">
        <v>0</v>
      </c>
      <c r="X87" s="220" t="s">
        <v>1747</v>
      </c>
      <c r="Y87" s="244">
        <v>10000</v>
      </c>
      <c r="Z87" s="245">
        <v>7000</v>
      </c>
      <c r="AA87" s="71" t="s">
        <v>1674</v>
      </c>
      <c r="AB87" s="64" t="s">
        <v>625</v>
      </c>
    </row>
    <row r="88" spans="1:28">
      <c r="A88" s="365" t="s">
        <v>1917</v>
      </c>
      <c r="B88" s="59">
        <v>219</v>
      </c>
      <c r="C88" s="60" t="s">
        <v>2664</v>
      </c>
      <c r="D88" s="70" t="s">
        <v>1563</v>
      </c>
      <c r="E88" s="59">
        <v>4</v>
      </c>
      <c r="F88" s="56">
        <f t="shared" si="3"/>
        <v>3</v>
      </c>
      <c r="G88" s="59" t="s">
        <v>1770</v>
      </c>
      <c r="H88" s="59" t="s">
        <v>2819</v>
      </c>
      <c r="I88" s="56" t="s">
        <v>4892</v>
      </c>
      <c r="J88" s="59">
        <v>40</v>
      </c>
      <c r="K88" s="59">
        <v>5</v>
      </c>
      <c r="L88" s="56"/>
      <c r="M88" s="59">
        <v>12</v>
      </c>
      <c r="N88" s="59">
        <v>3</v>
      </c>
      <c r="O88" s="62">
        <v>310</v>
      </c>
      <c r="P88" s="63">
        <v>2</v>
      </c>
      <c r="Q88" s="59">
        <v>18</v>
      </c>
      <c r="R88" s="59">
        <v>18</v>
      </c>
      <c r="S88" s="59">
        <v>16</v>
      </c>
      <c r="T88" s="56">
        <v>1</v>
      </c>
      <c r="U88" s="59">
        <v>2</v>
      </c>
      <c r="V88" s="59" t="s">
        <v>2821</v>
      </c>
      <c r="W88" s="56">
        <v>0</v>
      </c>
      <c r="X88" s="220" t="s">
        <v>2818</v>
      </c>
      <c r="Y88" s="244">
        <v>14750</v>
      </c>
      <c r="Z88" s="245">
        <v>3200</v>
      </c>
      <c r="AA88" s="71" t="s">
        <v>1677</v>
      </c>
      <c r="AB88" s="64" t="s">
        <v>625</v>
      </c>
    </row>
    <row r="89" spans="1:28">
      <c r="A89" s="341" t="s">
        <v>5057</v>
      </c>
      <c r="B89" s="59">
        <v>17</v>
      </c>
      <c r="C89" s="60" t="s">
        <v>2664</v>
      </c>
      <c r="D89" s="70" t="s">
        <v>53</v>
      </c>
      <c r="E89" s="59">
        <v>9</v>
      </c>
      <c r="F89" s="56">
        <f t="shared" si="3"/>
        <v>7</v>
      </c>
      <c r="G89" s="59" t="s">
        <v>1917</v>
      </c>
      <c r="H89" s="59" t="s">
        <v>2819</v>
      </c>
      <c r="I89" s="56" t="s">
        <v>4894</v>
      </c>
      <c r="J89" s="59">
        <v>130</v>
      </c>
      <c r="K89" s="59">
        <v>15</v>
      </c>
      <c r="L89" s="56"/>
      <c r="M89" s="59">
        <v>12</v>
      </c>
      <c r="N89" s="59"/>
      <c r="O89" s="62">
        <v>620</v>
      </c>
      <c r="P89" s="63" t="s">
        <v>2572</v>
      </c>
      <c r="Q89" s="59">
        <v>34</v>
      </c>
      <c r="R89" s="59">
        <v>14</v>
      </c>
      <c r="S89" s="59">
        <v>14</v>
      </c>
      <c r="T89" s="56">
        <v>13</v>
      </c>
      <c r="U89" s="59">
        <v>2</v>
      </c>
      <c r="V89" s="59" t="s">
        <v>1760</v>
      </c>
      <c r="W89" s="56">
        <v>6</v>
      </c>
      <c r="X89" s="220" t="s">
        <v>2818</v>
      </c>
      <c r="Y89" s="244">
        <v>50000</v>
      </c>
      <c r="Z89" s="245">
        <v>30000</v>
      </c>
      <c r="AA89" s="70" t="s">
        <v>578</v>
      </c>
      <c r="AB89" s="64" t="s">
        <v>625</v>
      </c>
    </row>
    <row r="90" spans="1:28">
      <c r="A90" s="365" t="s">
        <v>1917</v>
      </c>
      <c r="B90" s="59">
        <v>168</v>
      </c>
      <c r="C90" s="60" t="s">
        <v>2664</v>
      </c>
      <c r="D90" s="70" t="s">
        <v>791</v>
      </c>
      <c r="E90" s="59">
        <v>8</v>
      </c>
      <c r="F90" s="56">
        <f t="shared" si="3"/>
        <v>6</v>
      </c>
      <c r="G90" s="59" t="s">
        <v>1917</v>
      </c>
      <c r="H90" s="59" t="s">
        <v>2819</v>
      </c>
      <c r="I90" s="56" t="s">
        <v>4894</v>
      </c>
      <c r="J90" s="59">
        <v>120</v>
      </c>
      <c r="K90" s="59">
        <v>15</v>
      </c>
      <c r="L90" s="56"/>
      <c r="M90" s="59">
        <v>12</v>
      </c>
      <c r="N90" s="59"/>
      <c r="O90" s="62">
        <v>580</v>
      </c>
      <c r="P90" s="63">
        <v>-1</v>
      </c>
      <c r="Q90" s="59">
        <v>34</v>
      </c>
      <c r="R90" s="59">
        <v>14</v>
      </c>
      <c r="S90" s="59">
        <v>16</v>
      </c>
      <c r="T90" s="56">
        <v>10</v>
      </c>
      <c r="U90" s="59">
        <v>2</v>
      </c>
      <c r="V90" s="59" t="s">
        <v>1760</v>
      </c>
      <c r="W90" s="56">
        <v>12</v>
      </c>
      <c r="X90" s="220" t="s">
        <v>3456</v>
      </c>
      <c r="Y90" s="244">
        <v>42000</v>
      </c>
      <c r="Z90" s="245">
        <v>10200</v>
      </c>
      <c r="AA90" s="71" t="s">
        <v>1209</v>
      </c>
      <c r="AB90" s="64" t="s">
        <v>625</v>
      </c>
    </row>
    <row r="91" spans="1:28">
      <c r="A91" s="367" t="s">
        <v>2665</v>
      </c>
      <c r="B91" s="59"/>
      <c r="C91" s="60" t="s">
        <v>2664</v>
      </c>
      <c r="D91" s="70" t="s">
        <v>3176</v>
      </c>
      <c r="E91" s="59">
        <v>4</v>
      </c>
      <c r="F91" s="56">
        <f t="shared" si="3"/>
        <v>2</v>
      </c>
      <c r="G91" s="59" t="s">
        <v>1747</v>
      </c>
      <c r="H91" s="59" t="s">
        <v>1918</v>
      </c>
      <c r="I91" s="56" t="s">
        <v>4896</v>
      </c>
      <c r="J91" s="59">
        <v>32</v>
      </c>
      <c r="K91" s="59">
        <v>5</v>
      </c>
      <c r="L91" s="56"/>
      <c r="M91" s="59">
        <v>12</v>
      </c>
      <c r="N91" s="59"/>
      <c r="O91" s="62">
        <v>800</v>
      </c>
      <c r="P91" s="63" t="s">
        <v>31</v>
      </c>
      <c r="Q91" s="59">
        <v>16</v>
      </c>
      <c r="R91" s="59">
        <v>16</v>
      </c>
      <c r="S91" s="59">
        <v>14</v>
      </c>
      <c r="T91" s="56">
        <v>1</v>
      </c>
      <c r="U91" s="59">
        <v>1</v>
      </c>
      <c r="V91" s="59" t="s">
        <v>1760</v>
      </c>
      <c r="W91" s="56">
        <v>0</v>
      </c>
      <c r="X91" s="220" t="s">
        <v>2818</v>
      </c>
      <c r="Y91" s="244">
        <v>8000</v>
      </c>
      <c r="Z91" s="245">
        <v>1800</v>
      </c>
      <c r="AA91" s="70" t="s">
        <v>578</v>
      </c>
      <c r="AB91" s="64" t="s">
        <v>625</v>
      </c>
    </row>
    <row r="92" spans="1:28">
      <c r="A92" s="367" t="s">
        <v>2665</v>
      </c>
      <c r="B92" s="59"/>
      <c r="C92" s="60" t="s">
        <v>2664</v>
      </c>
      <c r="D92" s="70" t="s">
        <v>3179</v>
      </c>
      <c r="E92" s="59">
        <v>3</v>
      </c>
      <c r="F92" s="56">
        <f t="shared" si="3"/>
        <v>3</v>
      </c>
      <c r="G92" s="59" t="s">
        <v>1917</v>
      </c>
      <c r="H92" s="59" t="s">
        <v>1918</v>
      </c>
      <c r="I92" s="56" t="s">
        <v>4897</v>
      </c>
      <c r="J92" s="59">
        <v>250</v>
      </c>
      <c r="K92" s="59">
        <v>15</v>
      </c>
      <c r="L92" s="56"/>
      <c r="M92" s="59">
        <v>4</v>
      </c>
      <c r="N92" s="59"/>
      <c r="O92" s="62">
        <v>40</v>
      </c>
      <c r="P92" s="63" t="s">
        <v>2572</v>
      </c>
      <c r="Q92" s="59">
        <v>43</v>
      </c>
      <c r="R92" s="59">
        <v>6</v>
      </c>
      <c r="S92" s="59">
        <v>10</v>
      </c>
      <c r="T92" s="56">
        <v>15</v>
      </c>
      <c r="U92" s="59">
        <v>10</v>
      </c>
      <c r="V92" s="59"/>
      <c r="W92" s="56">
        <v>60</v>
      </c>
      <c r="X92" s="220" t="s">
        <v>1747</v>
      </c>
      <c r="Y92" s="244">
        <v>110000</v>
      </c>
      <c r="Z92" s="245">
        <v>40000</v>
      </c>
      <c r="AA92" s="249" t="s">
        <v>578</v>
      </c>
      <c r="AB92" s="64" t="s">
        <v>625</v>
      </c>
    </row>
    <row r="93" spans="1:28">
      <c r="A93" s="316" t="s">
        <v>1095</v>
      </c>
      <c r="B93" s="5">
        <v>63</v>
      </c>
      <c r="C93" s="240" t="s">
        <v>2664</v>
      </c>
      <c r="D93" s="57" t="s">
        <v>4075</v>
      </c>
      <c r="E93" s="5">
        <v>4</v>
      </c>
      <c r="F93" s="56">
        <f t="shared" si="3"/>
        <v>4</v>
      </c>
      <c r="G93" s="5" t="s">
        <v>1770</v>
      </c>
      <c r="H93" s="5" t="s">
        <v>2819</v>
      </c>
      <c r="I93" s="91" t="s">
        <v>4894</v>
      </c>
      <c r="J93" s="5">
        <v>60</v>
      </c>
      <c r="K93" s="5">
        <v>5</v>
      </c>
      <c r="M93" s="5">
        <v>8</v>
      </c>
      <c r="O93" s="14" t="s">
        <v>5155</v>
      </c>
      <c r="P93" s="91" t="s">
        <v>2572</v>
      </c>
      <c r="Q93" s="5">
        <v>34</v>
      </c>
      <c r="R93" s="5">
        <v>12</v>
      </c>
      <c r="S93" s="5">
        <v>14</v>
      </c>
      <c r="T93" s="91">
        <v>3</v>
      </c>
      <c r="U93" s="5">
        <v>2</v>
      </c>
      <c r="V93" s="5" t="s">
        <v>4926</v>
      </c>
      <c r="W93" s="91" t="s">
        <v>5157</v>
      </c>
      <c r="X93" s="43" t="s">
        <v>1747</v>
      </c>
      <c r="Y93" s="105">
        <v>41000</v>
      </c>
      <c r="Z93" s="108">
        <v>26000</v>
      </c>
      <c r="AA93" s="71" t="s">
        <v>1681</v>
      </c>
    </row>
    <row r="94" spans="1:28">
      <c r="A94" s="318" t="s">
        <v>1297</v>
      </c>
      <c r="B94" s="5">
        <v>58</v>
      </c>
      <c r="C94" s="240" t="s">
        <v>2664</v>
      </c>
      <c r="D94" s="310" t="s">
        <v>1357</v>
      </c>
      <c r="E94" s="5">
        <v>2</v>
      </c>
      <c r="F94" s="56">
        <f t="shared" ref="F94:F125" si="4">E94-IF(V94="A",4,IF(V94="E",2,IF(V94="S",1,IF(V94="U",-1,0))))</f>
        <v>2</v>
      </c>
      <c r="G94" s="5" t="s">
        <v>1770</v>
      </c>
      <c r="H94" s="5" t="s">
        <v>2819</v>
      </c>
      <c r="I94" s="91" t="s">
        <v>4894</v>
      </c>
      <c r="J94" s="5">
        <v>100</v>
      </c>
      <c r="K94" s="5">
        <v>5</v>
      </c>
      <c r="M94" s="5">
        <v>12</v>
      </c>
      <c r="N94" s="5">
        <v>3</v>
      </c>
      <c r="O94" s="14" t="s">
        <v>5310</v>
      </c>
      <c r="P94" s="91" t="s">
        <v>2572</v>
      </c>
      <c r="Q94" s="5">
        <v>30</v>
      </c>
      <c r="R94" s="5">
        <v>10</v>
      </c>
      <c r="S94" s="5">
        <v>10</v>
      </c>
      <c r="T94" s="91">
        <v>4</v>
      </c>
      <c r="U94" s="5">
        <v>1</v>
      </c>
      <c r="V94" s="5" t="s">
        <v>4926</v>
      </c>
      <c r="W94" s="91">
        <v>7</v>
      </c>
      <c r="X94" s="43" t="s">
        <v>1747</v>
      </c>
      <c r="AA94" s="238" t="s">
        <v>548</v>
      </c>
    </row>
    <row r="95" spans="1:28">
      <c r="A95" s="365" t="s">
        <v>1917</v>
      </c>
      <c r="B95" s="59">
        <v>168</v>
      </c>
      <c r="C95" s="60" t="s">
        <v>2664</v>
      </c>
      <c r="D95" s="70" t="s">
        <v>792</v>
      </c>
      <c r="E95" s="59">
        <v>16</v>
      </c>
      <c r="F95" s="56">
        <f t="shared" si="4"/>
        <v>14</v>
      </c>
      <c r="G95" s="59" t="s">
        <v>1917</v>
      </c>
      <c r="H95" s="59" t="s">
        <v>1918</v>
      </c>
      <c r="I95" s="56" t="s">
        <v>2665</v>
      </c>
      <c r="J95" s="59">
        <v>360</v>
      </c>
      <c r="K95" s="59">
        <v>20</v>
      </c>
      <c r="L95" s="56"/>
      <c r="M95" s="59">
        <v>4</v>
      </c>
      <c r="N95" s="59"/>
      <c r="O95" s="62">
        <v>35</v>
      </c>
      <c r="P95" s="63">
        <v>-1</v>
      </c>
      <c r="Q95" s="59">
        <v>54</v>
      </c>
      <c r="R95" s="59">
        <v>10</v>
      </c>
      <c r="S95" s="59">
        <v>14</v>
      </c>
      <c r="T95" s="56">
        <v>15</v>
      </c>
      <c r="U95" s="59">
        <v>25</v>
      </c>
      <c r="V95" s="59" t="s">
        <v>1760</v>
      </c>
      <c r="W95" s="56">
        <v>30</v>
      </c>
      <c r="X95" s="220" t="s">
        <v>2818</v>
      </c>
      <c r="Y95" s="244"/>
      <c r="Z95" s="245"/>
      <c r="AA95" s="71" t="s">
        <v>1209</v>
      </c>
      <c r="AB95" s="64" t="s">
        <v>625</v>
      </c>
    </row>
    <row r="96" spans="1:28">
      <c r="A96" s="365" t="s">
        <v>1917</v>
      </c>
      <c r="B96" s="59">
        <v>168</v>
      </c>
      <c r="C96" s="60" t="s">
        <v>2664</v>
      </c>
      <c r="D96" s="70" t="s">
        <v>793</v>
      </c>
      <c r="E96" s="59">
        <v>16</v>
      </c>
      <c r="F96" s="56">
        <f t="shared" si="4"/>
        <v>14</v>
      </c>
      <c r="G96" s="59" t="s">
        <v>1917</v>
      </c>
      <c r="H96" s="59" t="s">
        <v>1918</v>
      </c>
      <c r="I96" s="56" t="s">
        <v>2665</v>
      </c>
      <c r="J96" s="59">
        <v>360</v>
      </c>
      <c r="K96" s="59">
        <v>20</v>
      </c>
      <c r="L96" s="56"/>
      <c r="M96" s="59">
        <v>4</v>
      </c>
      <c r="N96" s="59"/>
      <c r="O96" s="62">
        <v>35</v>
      </c>
      <c r="P96" s="63">
        <v>-1</v>
      </c>
      <c r="Q96" s="59">
        <v>54</v>
      </c>
      <c r="R96" s="59">
        <v>10</v>
      </c>
      <c r="S96" s="59">
        <v>14</v>
      </c>
      <c r="T96" s="56">
        <v>15</v>
      </c>
      <c r="U96" s="59">
        <v>25</v>
      </c>
      <c r="V96" s="59" t="s">
        <v>1760</v>
      </c>
      <c r="W96" s="56">
        <v>30</v>
      </c>
      <c r="X96" s="220" t="s">
        <v>2818</v>
      </c>
      <c r="Y96" s="244"/>
      <c r="Z96" s="245"/>
      <c r="AA96" s="71" t="s">
        <v>1209</v>
      </c>
      <c r="AB96" s="64" t="s">
        <v>625</v>
      </c>
    </row>
    <row r="97" spans="1:28">
      <c r="A97" s="365" t="s">
        <v>1917</v>
      </c>
      <c r="B97" s="59">
        <v>168</v>
      </c>
      <c r="C97" s="60" t="s">
        <v>2664</v>
      </c>
      <c r="D97" s="70" t="s">
        <v>794</v>
      </c>
      <c r="E97" s="59">
        <v>16</v>
      </c>
      <c r="F97" s="56">
        <f t="shared" si="4"/>
        <v>14</v>
      </c>
      <c r="G97" s="59" t="s">
        <v>1917</v>
      </c>
      <c r="H97" s="59" t="s">
        <v>1918</v>
      </c>
      <c r="I97" s="56" t="s">
        <v>2665</v>
      </c>
      <c r="J97" s="59">
        <v>360</v>
      </c>
      <c r="K97" s="59">
        <v>20</v>
      </c>
      <c r="L97" s="56"/>
      <c r="M97" s="59">
        <v>4</v>
      </c>
      <c r="N97" s="59"/>
      <c r="O97" s="62">
        <v>35</v>
      </c>
      <c r="P97" s="63">
        <v>-1</v>
      </c>
      <c r="Q97" s="59">
        <v>54</v>
      </c>
      <c r="R97" s="59">
        <v>10</v>
      </c>
      <c r="S97" s="59">
        <v>14</v>
      </c>
      <c r="T97" s="56">
        <v>15</v>
      </c>
      <c r="U97" s="59">
        <v>25</v>
      </c>
      <c r="V97" s="59" t="s">
        <v>1760</v>
      </c>
      <c r="W97" s="56">
        <v>30</v>
      </c>
      <c r="X97" s="220" t="s">
        <v>2818</v>
      </c>
      <c r="Y97" s="244"/>
      <c r="Z97" s="245"/>
      <c r="AA97" s="71" t="s">
        <v>1209</v>
      </c>
      <c r="AB97" s="64" t="s">
        <v>625</v>
      </c>
    </row>
    <row r="98" spans="1:28">
      <c r="A98" s="365" t="s">
        <v>1917</v>
      </c>
      <c r="B98" s="59">
        <v>168</v>
      </c>
      <c r="C98" s="60" t="s">
        <v>2664</v>
      </c>
      <c r="D98" s="70" t="s">
        <v>795</v>
      </c>
      <c r="E98" s="59">
        <v>16</v>
      </c>
      <c r="F98" s="56">
        <f t="shared" si="4"/>
        <v>14</v>
      </c>
      <c r="G98" s="59" t="s">
        <v>1917</v>
      </c>
      <c r="H98" s="59" t="s">
        <v>1918</v>
      </c>
      <c r="I98" s="56" t="s">
        <v>2665</v>
      </c>
      <c r="J98" s="59">
        <v>360</v>
      </c>
      <c r="K98" s="59">
        <v>20</v>
      </c>
      <c r="L98" s="56"/>
      <c r="M98" s="59">
        <v>4</v>
      </c>
      <c r="N98" s="59"/>
      <c r="O98" s="62">
        <v>35</v>
      </c>
      <c r="P98" s="63">
        <v>-1</v>
      </c>
      <c r="Q98" s="59">
        <v>54</v>
      </c>
      <c r="R98" s="59">
        <v>10</v>
      </c>
      <c r="S98" s="59">
        <v>14</v>
      </c>
      <c r="T98" s="56">
        <v>15</v>
      </c>
      <c r="U98" s="59">
        <v>25</v>
      </c>
      <c r="V98" s="59" t="s">
        <v>1760</v>
      </c>
      <c r="W98" s="56">
        <v>30</v>
      </c>
      <c r="X98" s="220" t="s">
        <v>2818</v>
      </c>
      <c r="Y98" s="244"/>
      <c r="Z98" s="245"/>
      <c r="AA98" s="71" t="s">
        <v>1209</v>
      </c>
      <c r="AB98" s="64" t="s">
        <v>625</v>
      </c>
    </row>
    <row r="99" spans="1:28">
      <c r="A99" s="365" t="s">
        <v>1917</v>
      </c>
      <c r="B99" s="59">
        <v>168</v>
      </c>
      <c r="C99" s="60" t="s">
        <v>2664</v>
      </c>
      <c r="D99" s="70" t="s">
        <v>796</v>
      </c>
      <c r="E99" s="59">
        <v>16</v>
      </c>
      <c r="F99" s="56">
        <f t="shared" si="4"/>
        <v>14</v>
      </c>
      <c r="G99" s="59" t="s">
        <v>1917</v>
      </c>
      <c r="H99" s="59" t="s">
        <v>1918</v>
      </c>
      <c r="I99" s="56" t="s">
        <v>2665</v>
      </c>
      <c r="J99" s="59">
        <v>360</v>
      </c>
      <c r="K99" s="59">
        <v>20</v>
      </c>
      <c r="L99" s="56"/>
      <c r="M99" s="59">
        <v>4</v>
      </c>
      <c r="N99" s="59"/>
      <c r="O99" s="62">
        <v>35</v>
      </c>
      <c r="P99" s="63">
        <v>-1</v>
      </c>
      <c r="Q99" s="59">
        <v>54</v>
      </c>
      <c r="R99" s="59">
        <v>10</v>
      </c>
      <c r="S99" s="59">
        <v>14</v>
      </c>
      <c r="T99" s="56">
        <v>15</v>
      </c>
      <c r="U99" s="59">
        <v>25</v>
      </c>
      <c r="V99" s="59" t="s">
        <v>1760</v>
      </c>
      <c r="W99" s="56">
        <v>30</v>
      </c>
      <c r="X99" s="220" t="s">
        <v>2818</v>
      </c>
      <c r="Y99" s="244"/>
      <c r="Z99" s="245"/>
      <c r="AA99" s="71" t="s">
        <v>1209</v>
      </c>
      <c r="AB99" s="64" t="s">
        <v>625</v>
      </c>
    </row>
    <row r="100" spans="1:28">
      <c r="A100" s="318" t="s">
        <v>1297</v>
      </c>
      <c r="B100" s="5">
        <v>51</v>
      </c>
      <c r="C100" s="240" t="s">
        <v>2664</v>
      </c>
      <c r="D100" s="89" t="s">
        <v>1348</v>
      </c>
      <c r="E100" s="5">
        <v>6</v>
      </c>
      <c r="F100" s="56">
        <f t="shared" si="4"/>
        <v>5</v>
      </c>
      <c r="G100" s="5" t="s">
        <v>1770</v>
      </c>
      <c r="H100" s="5" t="s">
        <v>1918</v>
      </c>
      <c r="I100" s="91" t="s">
        <v>4897</v>
      </c>
      <c r="J100" s="5">
        <v>140</v>
      </c>
      <c r="K100" s="5">
        <v>5</v>
      </c>
      <c r="M100" s="5">
        <v>8</v>
      </c>
      <c r="O100" s="14" t="s">
        <v>5309</v>
      </c>
      <c r="P100" s="91" t="s">
        <v>2572</v>
      </c>
      <c r="Q100" s="5">
        <v>38</v>
      </c>
      <c r="R100" s="5">
        <v>14</v>
      </c>
      <c r="S100" s="5">
        <v>12</v>
      </c>
      <c r="T100" s="91">
        <v>4</v>
      </c>
      <c r="U100" s="5">
        <v>3</v>
      </c>
      <c r="V100" s="5" t="s">
        <v>2821</v>
      </c>
      <c r="W100" s="91">
        <v>8</v>
      </c>
      <c r="X100" s="43" t="s">
        <v>3456</v>
      </c>
      <c r="Y100" s="105">
        <v>7500</v>
      </c>
      <c r="Z100" s="108">
        <v>3000</v>
      </c>
      <c r="AA100" s="57" t="s">
        <v>578</v>
      </c>
    </row>
    <row r="101" spans="1:28">
      <c r="A101" s="365" t="s">
        <v>1917</v>
      </c>
      <c r="B101" s="59">
        <v>202</v>
      </c>
      <c r="C101" s="60" t="s">
        <v>2664</v>
      </c>
      <c r="D101" s="70" t="s">
        <v>797</v>
      </c>
      <c r="E101" s="59">
        <v>2</v>
      </c>
      <c r="F101" s="56">
        <f t="shared" si="4"/>
        <v>1</v>
      </c>
      <c r="G101" s="59" t="s">
        <v>1747</v>
      </c>
      <c r="H101" s="59" t="s">
        <v>1918</v>
      </c>
      <c r="I101" s="56" t="s">
        <v>4896</v>
      </c>
      <c r="J101" s="59">
        <v>15</v>
      </c>
      <c r="K101" s="59"/>
      <c r="L101" s="56"/>
      <c r="M101" s="59">
        <v>12</v>
      </c>
      <c r="N101" s="59"/>
      <c r="O101" s="62">
        <v>400</v>
      </c>
      <c r="P101" s="63">
        <v>0</v>
      </c>
      <c r="Q101" s="59">
        <v>13</v>
      </c>
      <c r="R101" s="59">
        <v>16</v>
      </c>
      <c r="S101" s="59">
        <v>10</v>
      </c>
      <c r="T101" s="56">
        <v>2</v>
      </c>
      <c r="U101" s="59">
        <v>1</v>
      </c>
      <c r="V101" s="59" t="s">
        <v>2821</v>
      </c>
      <c r="W101" s="56">
        <v>0</v>
      </c>
      <c r="X101" s="220" t="s">
        <v>1747</v>
      </c>
      <c r="Y101" s="244">
        <v>2500</v>
      </c>
      <c r="Z101" s="245"/>
      <c r="AA101" s="71" t="s">
        <v>227</v>
      </c>
      <c r="AB101" s="64" t="s">
        <v>625</v>
      </c>
    </row>
    <row r="102" spans="1:28">
      <c r="A102" s="341" t="s">
        <v>5058</v>
      </c>
      <c r="B102" s="59">
        <v>37</v>
      </c>
      <c r="C102" s="60" t="s">
        <v>2664</v>
      </c>
      <c r="D102" s="70" t="s">
        <v>4893</v>
      </c>
      <c r="E102" s="59">
        <v>6</v>
      </c>
      <c r="F102" s="56">
        <f t="shared" si="4"/>
        <v>5</v>
      </c>
      <c r="G102" s="59" t="s">
        <v>1918</v>
      </c>
      <c r="H102" s="59" t="s">
        <v>2819</v>
      </c>
      <c r="I102" s="56" t="s">
        <v>4894</v>
      </c>
      <c r="J102" s="59">
        <v>80</v>
      </c>
      <c r="K102" s="59">
        <v>10</v>
      </c>
      <c r="L102" s="56"/>
      <c r="M102" s="59">
        <v>16</v>
      </c>
      <c r="N102" s="59">
        <v>6</v>
      </c>
      <c r="O102" s="62">
        <v>1500</v>
      </c>
      <c r="P102" s="63" t="s">
        <v>2572</v>
      </c>
      <c r="Q102" s="59">
        <v>26</v>
      </c>
      <c r="R102" s="59">
        <v>20</v>
      </c>
      <c r="S102" s="59">
        <v>12</v>
      </c>
      <c r="T102" s="56">
        <v>5</v>
      </c>
      <c r="U102" s="59">
        <v>2</v>
      </c>
      <c r="V102" s="59" t="s">
        <v>2821</v>
      </c>
      <c r="W102" s="56">
        <v>0</v>
      </c>
      <c r="X102" s="220" t="s">
        <v>1747</v>
      </c>
      <c r="Y102" s="244">
        <v>75000</v>
      </c>
      <c r="Z102" s="245">
        <v>28000</v>
      </c>
      <c r="AA102" s="72" t="s">
        <v>1688</v>
      </c>
      <c r="AB102" s="64" t="s">
        <v>625</v>
      </c>
    </row>
    <row r="103" spans="1:28">
      <c r="A103" s="321" t="s">
        <v>1758</v>
      </c>
      <c r="B103" s="220">
        <v>60</v>
      </c>
      <c r="C103" s="240" t="s">
        <v>2664</v>
      </c>
      <c r="D103" s="57" t="s">
        <v>4893</v>
      </c>
      <c r="E103" s="5">
        <v>6</v>
      </c>
      <c r="F103" s="56">
        <f t="shared" si="4"/>
        <v>5</v>
      </c>
      <c r="G103" s="5" t="s">
        <v>1918</v>
      </c>
      <c r="H103" s="5" t="s">
        <v>2819</v>
      </c>
      <c r="I103" s="91" t="s">
        <v>4894</v>
      </c>
      <c r="J103" s="5">
        <v>80</v>
      </c>
      <c r="K103" s="5">
        <v>10</v>
      </c>
      <c r="M103" s="5">
        <v>16</v>
      </c>
      <c r="N103" s="5">
        <v>6</v>
      </c>
      <c r="O103" s="14" t="s">
        <v>2721</v>
      </c>
      <c r="P103" s="91" t="s">
        <v>2572</v>
      </c>
      <c r="Q103" s="5">
        <v>26</v>
      </c>
      <c r="R103" s="5">
        <v>20</v>
      </c>
      <c r="S103" s="5">
        <v>12</v>
      </c>
      <c r="T103" s="91">
        <v>5</v>
      </c>
      <c r="U103" s="5">
        <v>2</v>
      </c>
      <c r="V103" s="5" t="s">
        <v>2821</v>
      </c>
      <c r="W103" s="91">
        <v>0</v>
      </c>
      <c r="X103" s="35" t="s">
        <v>1747</v>
      </c>
      <c r="Y103" s="105">
        <v>75000</v>
      </c>
      <c r="Z103" s="108">
        <v>28000</v>
      </c>
      <c r="AA103" s="238" t="s">
        <v>1688</v>
      </c>
    </row>
    <row r="104" spans="1:28">
      <c r="A104" s="341" t="s">
        <v>4902</v>
      </c>
      <c r="B104" s="59">
        <v>24</v>
      </c>
      <c r="C104" s="60" t="s">
        <v>2664</v>
      </c>
      <c r="D104" s="70" t="s">
        <v>2517</v>
      </c>
      <c r="E104" s="59">
        <v>10</v>
      </c>
      <c r="F104" s="56">
        <f t="shared" si="4"/>
        <v>8</v>
      </c>
      <c r="G104" s="59" t="s">
        <v>1918</v>
      </c>
      <c r="H104" s="59" t="s">
        <v>1918</v>
      </c>
      <c r="I104" s="56" t="s">
        <v>4894</v>
      </c>
      <c r="J104" s="59">
        <v>150</v>
      </c>
      <c r="K104" s="59">
        <v>15</v>
      </c>
      <c r="L104" s="56">
        <v>20</v>
      </c>
      <c r="M104" s="59">
        <v>9</v>
      </c>
      <c r="N104" s="59"/>
      <c r="O104" s="62" t="s">
        <v>2518</v>
      </c>
      <c r="P104" s="63" t="s">
        <v>2572</v>
      </c>
      <c r="Q104" s="59">
        <v>46</v>
      </c>
      <c r="R104" s="59">
        <v>14</v>
      </c>
      <c r="S104" s="59">
        <v>14</v>
      </c>
      <c r="T104" s="56">
        <v>10</v>
      </c>
      <c r="U104" s="59">
        <v>4</v>
      </c>
      <c r="V104" s="59" t="s">
        <v>1760</v>
      </c>
      <c r="W104" s="56">
        <v>6</v>
      </c>
      <c r="X104" s="220" t="s">
        <v>2818</v>
      </c>
      <c r="Y104" s="244">
        <v>75000</v>
      </c>
      <c r="Z104" s="245">
        <v>45000</v>
      </c>
      <c r="AA104" s="72" t="s">
        <v>1689</v>
      </c>
      <c r="AB104" s="64" t="s">
        <v>625</v>
      </c>
    </row>
    <row r="105" spans="1:28">
      <c r="A105" s="365" t="s">
        <v>364</v>
      </c>
      <c r="B105" s="59">
        <v>92</v>
      </c>
      <c r="C105" s="60" t="s">
        <v>2664</v>
      </c>
      <c r="D105" s="70" t="s">
        <v>214</v>
      </c>
      <c r="E105" s="59">
        <v>2</v>
      </c>
      <c r="F105" s="56">
        <f t="shared" si="4"/>
        <v>1</v>
      </c>
      <c r="G105" s="59" t="s">
        <v>1747</v>
      </c>
      <c r="H105" s="59" t="s">
        <v>1918</v>
      </c>
      <c r="I105" s="56" t="s">
        <v>4896</v>
      </c>
      <c r="J105" s="59">
        <v>40</v>
      </c>
      <c r="K105" s="59">
        <v>5</v>
      </c>
      <c r="L105" s="56"/>
      <c r="M105" s="59">
        <v>12</v>
      </c>
      <c r="N105" s="59"/>
      <c r="O105" s="62">
        <v>850</v>
      </c>
      <c r="P105" s="63">
        <v>5</v>
      </c>
      <c r="Q105" s="59">
        <v>18</v>
      </c>
      <c r="R105" s="59">
        <v>16</v>
      </c>
      <c r="S105" s="59">
        <v>12</v>
      </c>
      <c r="T105" s="56">
        <v>1</v>
      </c>
      <c r="U105" s="59">
        <v>1</v>
      </c>
      <c r="V105" s="59" t="s">
        <v>2821</v>
      </c>
      <c r="W105" s="56">
        <v>0</v>
      </c>
      <c r="X105" s="220" t="s">
        <v>3456</v>
      </c>
      <c r="Y105" s="244">
        <v>18700</v>
      </c>
      <c r="Z105" s="245">
        <v>14300</v>
      </c>
      <c r="AA105" s="71" t="s">
        <v>213</v>
      </c>
      <c r="AB105" s="64" t="s">
        <v>625</v>
      </c>
    </row>
    <row r="106" spans="1:28">
      <c r="A106" s="321" t="s">
        <v>1758</v>
      </c>
      <c r="B106" s="220">
        <v>112</v>
      </c>
      <c r="C106" s="240" t="s">
        <v>2664</v>
      </c>
      <c r="D106" s="57" t="s">
        <v>2760</v>
      </c>
      <c r="E106" s="5">
        <v>7</v>
      </c>
      <c r="F106" s="56">
        <f t="shared" si="4"/>
        <v>6</v>
      </c>
      <c r="G106" s="5" t="s">
        <v>1770</v>
      </c>
      <c r="H106" s="5" t="s">
        <v>1918</v>
      </c>
      <c r="I106" s="91" t="s">
        <v>4896</v>
      </c>
      <c r="J106" s="5">
        <v>100</v>
      </c>
      <c r="K106" s="5">
        <v>10</v>
      </c>
      <c r="L106" s="91">
        <v>10</v>
      </c>
      <c r="M106" s="5">
        <v>6</v>
      </c>
      <c r="O106" s="14" t="s">
        <v>2768</v>
      </c>
      <c r="P106" s="91" t="s">
        <v>2572</v>
      </c>
      <c r="Q106" s="5">
        <v>39</v>
      </c>
      <c r="R106" s="5">
        <v>16</v>
      </c>
      <c r="S106" s="5">
        <v>16</v>
      </c>
      <c r="T106" s="91">
        <v>4</v>
      </c>
      <c r="U106" s="5">
        <v>3</v>
      </c>
      <c r="V106" s="5" t="s">
        <v>2821</v>
      </c>
      <c r="W106" s="91">
        <v>0</v>
      </c>
      <c r="X106" s="35" t="s">
        <v>2818</v>
      </c>
      <c r="AA106" s="238" t="s">
        <v>1959</v>
      </c>
    </row>
    <row r="107" spans="1:28">
      <c r="A107" s="365" t="s">
        <v>363</v>
      </c>
      <c r="B107" s="59">
        <v>177</v>
      </c>
      <c r="C107" s="60" t="s">
        <v>2664</v>
      </c>
      <c r="D107" s="70" t="s">
        <v>1676</v>
      </c>
      <c r="E107" s="59">
        <v>6</v>
      </c>
      <c r="F107" s="56">
        <f t="shared" si="4"/>
        <v>5</v>
      </c>
      <c r="G107" s="59" t="s">
        <v>1770</v>
      </c>
      <c r="H107" s="59" t="s">
        <v>2819</v>
      </c>
      <c r="I107" s="56" t="s">
        <v>4894</v>
      </c>
      <c r="J107" s="59">
        <v>60</v>
      </c>
      <c r="K107" s="59">
        <v>10</v>
      </c>
      <c r="L107" s="56"/>
      <c r="M107" s="59">
        <v>16</v>
      </c>
      <c r="N107" s="59">
        <v>4</v>
      </c>
      <c r="O107" s="62">
        <v>1100</v>
      </c>
      <c r="P107" s="63" t="s">
        <v>2572</v>
      </c>
      <c r="Q107" s="59">
        <v>22</v>
      </c>
      <c r="R107" s="59">
        <v>22</v>
      </c>
      <c r="S107" s="59">
        <v>14</v>
      </c>
      <c r="T107" s="56">
        <v>2</v>
      </c>
      <c r="U107" s="59">
        <v>2</v>
      </c>
      <c r="V107" s="59" t="s">
        <v>2821</v>
      </c>
      <c r="W107" s="56">
        <v>0</v>
      </c>
      <c r="X107" s="220" t="s">
        <v>2818</v>
      </c>
      <c r="Y107" s="244">
        <v>50000</v>
      </c>
      <c r="Z107" s="245"/>
      <c r="AA107" s="71" t="s">
        <v>1212</v>
      </c>
      <c r="AB107" s="64" t="s">
        <v>625</v>
      </c>
    </row>
    <row r="108" spans="1:28">
      <c r="A108" s="321" t="s">
        <v>1758</v>
      </c>
      <c r="B108" s="220">
        <v>113</v>
      </c>
      <c r="C108" s="240" t="s">
        <v>2664</v>
      </c>
      <c r="D108" s="57" t="s">
        <v>2761</v>
      </c>
      <c r="E108" s="5">
        <v>12</v>
      </c>
      <c r="F108" s="56">
        <f t="shared" si="4"/>
        <v>11</v>
      </c>
      <c r="G108" s="5" t="s">
        <v>1918</v>
      </c>
      <c r="H108" s="5" t="s">
        <v>1918</v>
      </c>
      <c r="I108" s="91" t="s">
        <v>4897</v>
      </c>
      <c r="J108" s="5">
        <v>200</v>
      </c>
      <c r="K108" s="5">
        <v>15</v>
      </c>
      <c r="M108" s="5">
        <v>6</v>
      </c>
      <c r="O108" s="14" t="s">
        <v>2769</v>
      </c>
      <c r="P108" s="91" t="s">
        <v>2572</v>
      </c>
      <c r="Q108" s="5">
        <v>52</v>
      </c>
      <c r="R108" s="5">
        <v>12</v>
      </c>
      <c r="S108" s="5">
        <v>14</v>
      </c>
      <c r="T108" s="91">
        <v>9</v>
      </c>
      <c r="U108" s="5">
        <v>3</v>
      </c>
      <c r="V108" s="5" t="s">
        <v>2821</v>
      </c>
      <c r="W108" s="91">
        <v>0</v>
      </c>
      <c r="X108" s="35" t="s">
        <v>2818</v>
      </c>
      <c r="AA108" s="238" t="s">
        <v>1959</v>
      </c>
    </row>
    <row r="109" spans="1:28">
      <c r="A109" s="316" t="s">
        <v>1095</v>
      </c>
      <c r="B109" s="5">
        <v>179</v>
      </c>
      <c r="C109" s="240" t="s">
        <v>2664</v>
      </c>
      <c r="D109" s="57" t="s">
        <v>1710</v>
      </c>
      <c r="E109" s="5">
        <v>1</v>
      </c>
      <c r="F109" s="56">
        <f t="shared" si="4"/>
        <v>1</v>
      </c>
      <c r="G109" s="5" t="s">
        <v>1747</v>
      </c>
      <c r="H109" s="5" t="s">
        <v>1918</v>
      </c>
      <c r="I109" s="91" t="s">
        <v>4889</v>
      </c>
      <c r="J109" s="5">
        <v>60</v>
      </c>
      <c r="K109" s="5">
        <v>5</v>
      </c>
      <c r="M109" s="5">
        <v>6</v>
      </c>
      <c r="O109" s="14" t="s">
        <v>3572</v>
      </c>
      <c r="P109" s="63">
        <v>5</v>
      </c>
      <c r="Q109" s="5">
        <v>26</v>
      </c>
      <c r="R109" s="5">
        <v>10</v>
      </c>
      <c r="S109" s="5">
        <v>10</v>
      </c>
      <c r="T109" s="91">
        <v>1</v>
      </c>
      <c r="U109" s="5">
        <v>1</v>
      </c>
      <c r="V109" s="5" t="s">
        <v>4926</v>
      </c>
      <c r="W109" s="91">
        <v>0</v>
      </c>
      <c r="X109" s="43" t="s">
        <v>1747</v>
      </c>
      <c r="Y109" s="105">
        <v>5000</v>
      </c>
      <c r="Z109" s="108">
        <v>1000</v>
      </c>
      <c r="AA109" s="57" t="s">
        <v>578</v>
      </c>
    </row>
    <row r="110" spans="1:28">
      <c r="A110" s="341" t="s">
        <v>5058</v>
      </c>
      <c r="B110" s="59">
        <v>37</v>
      </c>
      <c r="C110" s="60" t="s">
        <v>2664</v>
      </c>
      <c r="D110" s="70" t="s">
        <v>3177</v>
      </c>
      <c r="E110" s="59">
        <v>7</v>
      </c>
      <c r="F110" s="56">
        <f t="shared" si="4"/>
        <v>6</v>
      </c>
      <c r="G110" s="59" t="s">
        <v>1918</v>
      </c>
      <c r="H110" s="59" t="s">
        <v>2819</v>
      </c>
      <c r="I110" s="56" t="s">
        <v>4894</v>
      </c>
      <c r="J110" s="59">
        <v>110</v>
      </c>
      <c r="K110" s="59">
        <v>10</v>
      </c>
      <c r="L110" s="56"/>
      <c r="M110" s="59">
        <v>16</v>
      </c>
      <c r="N110" s="59">
        <v>6</v>
      </c>
      <c r="O110" s="62">
        <v>1500</v>
      </c>
      <c r="P110" s="63" t="s">
        <v>2572</v>
      </c>
      <c r="Q110" s="59">
        <v>32</v>
      </c>
      <c r="R110" s="59">
        <v>22</v>
      </c>
      <c r="S110" s="59">
        <v>12</v>
      </c>
      <c r="T110" s="56">
        <v>7</v>
      </c>
      <c r="U110" s="59">
        <v>1</v>
      </c>
      <c r="V110" s="59" t="s">
        <v>2821</v>
      </c>
      <c r="W110" s="56">
        <v>1</v>
      </c>
      <c r="X110" s="220" t="s">
        <v>3456</v>
      </c>
      <c r="Y110" s="244">
        <v>80000</v>
      </c>
      <c r="Z110" s="245"/>
      <c r="AA110" s="72" t="s">
        <v>234</v>
      </c>
      <c r="AB110" s="64" t="s">
        <v>625</v>
      </c>
    </row>
    <row r="111" spans="1:28">
      <c r="A111" s="321" t="s">
        <v>1758</v>
      </c>
      <c r="B111" s="220">
        <v>61</v>
      </c>
      <c r="C111" s="240" t="s">
        <v>2664</v>
      </c>
      <c r="D111" s="57" t="s">
        <v>3177</v>
      </c>
      <c r="E111" s="5">
        <v>7</v>
      </c>
      <c r="F111" s="56">
        <f t="shared" si="4"/>
        <v>6</v>
      </c>
      <c r="G111" s="5" t="s">
        <v>1918</v>
      </c>
      <c r="H111" s="5" t="s">
        <v>2819</v>
      </c>
      <c r="I111" s="91" t="s">
        <v>4894</v>
      </c>
      <c r="J111" s="5">
        <v>110</v>
      </c>
      <c r="K111" s="5">
        <v>10</v>
      </c>
      <c r="M111" s="5">
        <v>16</v>
      </c>
      <c r="N111" s="5">
        <v>6</v>
      </c>
      <c r="O111" s="14" t="s">
        <v>2721</v>
      </c>
      <c r="P111" s="91" t="s">
        <v>2572</v>
      </c>
      <c r="Q111" s="5">
        <v>32</v>
      </c>
      <c r="R111" s="5">
        <v>22</v>
      </c>
      <c r="S111" s="5">
        <v>12</v>
      </c>
      <c r="T111" s="91">
        <v>7</v>
      </c>
      <c r="U111" s="5">
        <v>1</v>
      </c>
      <c r="V111" s="5" t="s">
        <v>2821</v>
      </c>
      <c r="W111" s="91">
        <v>1</v>
      </c>
      <c r="X111" s="35" t="s">
        <v>3456</v>
      </c>
      <c r="Y111" s="105">
        <v>80000</v>
      </c>
      <c r="AA111" s="237" t="s">
        <v>234</v>
      </c>
    </row>
    <row r="112" spans="1:28">
      <c r="A112" s="341" t="s">
        <v>5058</v>
      </c>
      <c r="B112" s="67">
        <v>38</v>
      </c>
      <c r="C112" s="239" t="s">
        <v>2664</v>
      </c>
      <c r="D112" s="34" t="s">
        <v>2781</v>
      </c>
      <c r="E112" s="55">
        <v>4</v>
      </c>
      <c r="F112" s="56">
        <f t="shared" si="4"/>
        <v>4</v>
      </c>
      <c r="G112" s="67" t="s">
        <v>1918</v>
      </c>
      <c r="H112" s="55" t="s">
        <v>2819</v>
      </c>
      <c r="I112" s="56" t="s">
        <v>4916</v>
      </c>
      <c r="J112" s="67">
        <v>40</v>
      </c>
      <c r="K112" s="67">
        <v>10</v>
      </c>
      <c r="L112" s="56">
        <v>10</v>
      </c>
      <c r="M112" s="55">
        <v>0</v>
      </c>
      <c r="N112" s="55">
        <v>0</v>
      </c>
      <c r="O112" s="62">
        <v>0</v>
      </c>
      <c r="P112" s="68" t="s">
        <v>31</v>
      </c>
      <c r="Q112" s="55">
        <v>18</v>
      </c>
      <c r="R112" s="55">
        <v>10</v>
      </c>
      <c r="S112" s="59">
        <v>12</v>
      </c>
      <c r="T112" s="56">
        <v>5</v>
      </c>
      <c r="U112" s="55">
        <v>1</v>
      </c>
      <c r="V112" s="55" t="s">
        <v>4926</v>
      </c>
      <c r="W112" s="68">
        <v>0</v>
      </c>
      <c r="X112" s="225" t="s">
        <v>3456</v>
      </c>
      <c r="Y112" s="253">
        <v>42000</v>
      </c>
      <c r="Z112" s="79">
        <v>30000</v>
      </c>
      <c r="AA112" s="34" t="s">
        <v>578</v>
      </c>
      <c r="AB112" s="64" t="s">
        <v>625</v>
      </c>
    </row>
    <row r="113" spans="1:28">
      <c r="A113" s="321" t="s">
        <v>1758</v>
      </c>
      <c r="B113" s="220">
        <v>135</v>
      </c>
      <c r="C113" s="240" t="s">
        <v>2664</v>
      </c>
      <c r="D113" s="89" t="s">
        <v>3556</v>
      </c>
      <c r="E113" s="5">
        <v>7</v>
      </c>
      <c r="F113" s="56">
        <f t="shared" si="4"/>
        <v>6</v>
      </c>
      <c r="G113" s="2" t="s">
        <v>1770</v>
      </c>
      <c r="H113" s="2" t="s">
        <v>1918</v>
      </c>
      <c r="I113" s="32" t="s">
        <v>4897</v>
      </c>
      <c r="J113" s="5">
        <v>70</v>
      </c>
      <c r="K113" s="5">
        <v>10</v>
      </c>
      <c r="M113" s="5">
        <v>6</v>
      </c>
      <c r="O113" s="16" t="s">
        <v>3572</v>
      </c>
      <c r="P113" s="32" t="s">
        <v>2572</v>
      </c>
      <c r="Q113" s="5">
        <v>40</v>
      </c>
      <c r="R113" s="5">
        <v>14</v>
      </c>
      <c r="S113" s="5">
        <v>14</v>
      </c>
      <c r="T113" s="91">
        <v>4</v>
      </c>
      <c r="U113" s="5">
        <v>1</v>
      </c>
      <c r="V113" s="2" t="s">
        <v>2821</v>
      </c>
      <c r="W113" s="91">
        <v>0</v>
      </c>
      <c r="X113" s="35" t="s">
        <v>2818</v>
      </c>
      <c r="AA113" s="238" t="s">
        <v>1958</v>
      </c>
      <c r="AB113" s="36" t="s">
        <v>3557</v>
      </c>
    </row>
    <row r="114" spans="1:28">
      <c r="A114" s="321" t="s">
        <v>1758</v>
      </c>
      <c r="B114" s="220">
        <v>135</v>
      </c>
      <c r="C114" s="240" t="s">
        <v>2664</v>
      </c>
      <c r="D114" s="89" t="s">
        <v>3557</v>
      </c>
      <c r="E114" s="5">
        <v>6</v>
      </c>
      <c r="F114" s="56">
        <f t="shared" si="4"/>
        <v>5</v>
      </c>
      <c r="G114" s="2" t="s">
        <v>1770</v>
      </c>
      <c r="H114" s="2" t="s">
        <v>1918</v>
      </c>
      <c r="I114" s="32" t="s">
        <v>4897</v>
      </c>
      <c r="J114" s="5">
        <v>60</v>
      </c>
      <c r="K114" s="5">
        <v>10</v>
      </c>
      <c r="M114" s="5">
        <v>6</v>
      </c>
      <c r="O114" s="16" t="s">
        <v>3572</v>
      </c>
      <c r="P114" s="32" t="s">
        <v>2572</v>
      </c>
      <c r="Q114" s="5">
        <v>38</v>
      </c>
      <c r="R114" s="5">
        <v>12</v>
      </c>
      <c r="S114" s="5">
        <v>12</v>
      </c>
      <c r="T114" s="91">
        <v>4</v>
      </c>
      <c r="U114" s="5">
        <v>1</v>
      </c>
      <c r="V114" s="2" t="s">
        <v>2821</v>
      </c>
      <c r="W114" s="91">
        <v>0</v>
      </c>
      <c r="X114" s="35" t="s">
        <v>2818</v>
      </c>
      <c r="AA114" s="238" t="s">
        <v>1958</v>
      </c>
    </row>
    <row r="115" spans="1:28">
      <c r="A115" s="365" t="s">
        <v>1917</v>
      </c>
      <c r="B115" s="59">
        <v>202</v>
      </c>
      <c r="C115" s="60" t="s">
        <v>2664</v>
      </c>
      <c r="D115" s="70" t="s">
        <v>798</v>
      </c>
      <c r="E115" s="59">
        <v>4</v>
      </c>
      <c r="F115" s="56">
        <f t="shared" si="4"/>
        <v>3</v>
      </c>
      <c r="G115" s="59" t="s">
        <v>1917</v>
      </c>
      <c r="H115" s="59" t="s">
        <v>1918</v>
      </c>
      <c r="I115" s="56" t="s">
        <v>4896</v>
      </c>
      <c r="J115" s="59">
        <v>120</v>
      </c>
      <c r="K115" s="59">
        <v>10</v>
      </c>
      <c r="L115" s="56"/>
      <c r="M115" s="59">
        <v>6</v>
      </c>
      <c r="N115" s="59"/>
      <c r="O115" s="62">
        <v>50</v>
      </c>
      <c r="P115" s="63">
        <v>-1</v>
      </c>
      <c r="Q115" s="59">
        <v>30</v>
      </c>
      <c r="R115" s="59">
        <v>12</v>
      </c>
      <c r="S115" s="59">
        <v>12</v>
      </c>
      <c r="T115" s="56">
        <v>8</v>
      </c>
      <c r="U115" s="59">
        <v>2</v>
      </c>
      <c r="V115" s="59" t="s">
        <v>2821</v>
      </c>
      <c r="W115" s="56">
        <v>112</v>
      </c>
      <c r="X115" s="220" t="s">
        <v>2818</v>
      </c>
      <c r="Y115" s="244">
        <v>37000</v>
      </c>
      <c r="Z115" s="245"/>
      <c r="AA115" s="71" t="s">
        <v>227</v>
      </c>
      <c r="AB115" s="64" t="s">
        <v>625</v>
      </c>
    </row>
    <row r="116" spans="1:28">
      <c r="A116" s="365" t="s">
        <v>1917</v>
      </c>
      <c r="B116" s="59">
        <v>202</v>
      </c>
      <c r="C116" s="60" t="s">
        <v>2664</v>
      </c>
      <c r="D116" s="70" t="s">
        <v>799</v>
      </c>
      <c r="E116" s="59">
        <v>9</v>
      </c>
      <c r="F116" s="56">
        <f t="shared" si="4"/>
        <v>8</v>
      </c>
      <c r="G116" s="59" t="s">
        <v>1918</v>
      </c>
      <c r="H116" s="59" t="s">
        <v>1918</v>
      </c>
      <c r="I116" s="56" t="s">
        <v>2665</v>
      </c>
      <c r="J116" s="59">
        <v>160</v>
      </c>
      <c r="K116" s="59">
        <v>15</v>
      </c>
      <c r="L116" s="56"/>
      <c r="M116" s="59">
        <v>8</v>
      </c>
      <c r="N116" s="59"/>
      <c r="O116" s="62">
        <v>50</v>
      </c>
      <c r="P116" s="63">
        <v>-1</v>
      </c>
      <c r="Q116" s="59">
        <v>34</v>
      </c>
      <c r="R116" s="59">
        <v>12</v>
      </c>
      <c r="S116" s="59">
        <v>14</v>
      </c>
      <c r="T116" s="56">
        <v>8</v>
      </c>
      <c r="U116" s="59">
        <v>0</v>
      </c>
      <c r="V116" s="59" t="s">
        <v>2821</v>
      </c>
      <c r="W116" s="56">
        <v>0</v>
      </c>
      <c r="X116" s="220" t="s">
        <v>2818</v>
      </c>
      <c r="Y116" s="244">
        <v>100000</v>
      </c>
      <c r="Z116" s="245"/>
      <c r="AA116" s="71" t="s">
        <v>5303</v>
      </c>
      <c r="AB116" s="61" t="s">
        <v>4866</v>
      </c>
    </row>
    <row r="117" spans="1:28">
      <c r="A117" s="365" t="s">
        <v>1917</v>
      </c>
      <c r="B117" s="59">
        <v>203</v>
      </c>
      <c r="C117" s="60" t="s">
        <v>2664</v>
      </c>
      <c r="D117" s="70" t="s">
        <v>800</v>
      </c>
      <c r="E117" s="59">
        <v>3</v>
      </c>
      <c r="F117" s="56">
        <f t="shared" si="4"/>
        <v>1</v>
      </c>
      <c r="G117" s="59" t="s">
        <v>1747</v>
      </c>
      <c r="H117" s="59" t="s">
        <v>1918</v>
      </c>
      <c r="I117" s="56" t="s">
        <v>4925</v>
      </c>
      <c r="J117" s="59">
        <v>50</v>
      </c>
      <c r="K117" s="59">
        <v>5</v>
      </c>
      <c r="L117" s="56"/>
      <c r="M117" s="59">
        <v>10</v>
      </c>
      <c r="N117" s="59"/>
      <c r="O117" s="62">
        <v>330</v>
      </c>
      <c r="P117" s="63">
        <v>5</v>
      </c>
      <c r="Q117" s="59">
        <v>20</v>
      </c>
      <c r="R117" s="59">
        <v>16</v>
      </c>
      <c r="S117" s="59">
        <v>14</v>
      </c>
      <c r="T117" s="56">
        <v>4</v>
      </c>
      <c r="U117" s="59">
        <v>1</v>
      </c>
      <c r="V117" s="59" t="s">
        <v>1760</v>
      </c>
      <c r="W117" s="56">
        <v>1</v>
      </c>
      <c r="X117" s="220" t="s">
        <v>2818</v>
      </c>
      <c r="Y117" s="244">
        <v>15000</v>
      </c>
      <c r="Z117" s="245"/>
      <c r="AA117" s="71" t="s">
        <v>229</v>
      </c>
      <c r="AB117" s="61" t="s">
        <v>228</v>
      </c>
    </row>
    <row r="118" spans="1:28">
      <c r="A118" s="365" t="s">
        <v>364</v>
      </c>
      <c r="B118" s="59">
        <v>93</v>
      </c>
      <c r="C118" s="60" t="s">
        <v>2664</v>
      </c>
      <c r="D118" s="70" t="s">
        <v>1683</v>
      </c>
      <c r="E118" s="59">
        <v>1</v>
      </c>
      <c r="F118" s="56">
        <f t="shared" si="4"/>
        <v>1</v>
      </c>
      <c r="G118" s="59" t="s">
        <v>1747</v>
      </c>
      <c r="H118" s="59" t="s">
        <v>1918</v>
      </c>
      <c r="I118" s="56" t="s">
        <v>4896</v>
      </c>
      <c r="J118" s="59">
        <v>45</v>
      </c>
      <c r="K118" s="59">
        <v>5</v>
      </c>
      <c r="L118" s="56"/>
      <c r="M118" s="59">
        <v>12</v>
      </c>
      <c r="N118" s="59"/>
      <c r="O118" s="62">
        <v>400</v>
      </c>
      <c r="P118" s="63">
        <v>5</v>
      </c>
      <c r="Q118" s="59">
        <v>19</v>
      </c>
      <c r="R118" s="59">
        <v>18</v>
      </c>
      <c r="S118" s="59">
        <v>12</v>
      </c>
      <c r="T118" s="56">
        <v>1</v>
      </c>
      <c r="U118" s="59">
        <v>1</v>
      </c>
      <c r="V118" s="59"/>
      <c r="W118" s="56">
        <v>1</v>
      </c>
      <c r="X118" s="220" t="s">
        <v>1747</v>
      </c>
      <c r="Y118" s="244">
        <v>12000</v>
      </c>
      <c r="Z118" s="245">
        <v>3800</v>
      </c>
      <c r="AA118" s="71" t="s">
        <v>1681</v>
      </c>
      <c r="AB118" s="64" t="s">
        <v>625</v>
      </c>
    </row>
    <row r="119" spans="1:28">
      <c r="A119" s="365" t="s">
        <v>364</v>
      </c>
      <c r="B119" s="59">
        <v>95</v>
      </c>
      <c r="C119" s="60" t="s">
        <v>2664</v>
      </c>
      <c r="D119" s="70" t="s">
        <v>3182</v>
      </c>
      <c r="E119" s="59">
        <v>2</v>
      </c>
      <c r="F119" s="56">
        <f t="shared" si="4"/>
        <v>1</v>
      </c>
      <c r="G119" s="59" t="s">
        <v>1770</v>
      </c>
      <c r="H119" s="59" t="s">
        <v>2819</v>
      </c>
      <c r="I119" s="56" t="s">
        <v>4894</v>
      </c>
      <c r="J119" s="59">
        <v>60</v>
      </c>
      <c r="K119" s="59">
        <v>5</v>
      </c>
      <c r="L119" s="56"/>
      <c r="M119" s="59">
        <v>12</v>
      </c>
      <c r="N119" s="59"/>
      <c r="O119" s="62">
        <v>800</v>
      </c>
      <c r="P119" s="63">
        <v>5</v>
      </c>
      <c r="Q119" s="59">
        <v>22</v>
      </c>
      <c r="R119" s="59">
        <v>20</v>
      </c>
      <c r="S119" s="59">
        <v>12</v>
      </c>
      <c r="T119" s="56">
        <v>3</v>
      </c>
      <c r="U119" s="59">
        <v>1</v>
      </c>
      <c r="V119" s="59" t="s">
        <v>2821</v>
      </c>
      <c r="W119" s="56">
        <v>1</v>
      </c>
      <c r="X119" s="220" t="s">
        <v>1747</v>
      </c>
      <c r="Y119" s="244">
        <v>22000</v>
      </c>
      <c r="Z119" s="245">
        <v>13500</v>
      </c>
      <c r="AA119" s="71" t="s">
        <v>1681</v>
      </c>
      <c r="AB119" s="262" t="s">
        <v>3613</v>
      </c>
    </row>
    <row r="120" spans="1:28">
      <c r="A120" s="365" t="s">
        <v>365</v>
      </c>
      <c r="B120" s="59">
        <v>202</v>
      </c>
      <c r="C120" s="60" t="s">
        <v>2664</v>
      </c>
      <c r="D120" s="70" t="s">
        <v>361</v>
      </c>
      <c r="E120" s="59">
        <v>8</v>
      </c>
      <c r="F120" s="56">
        <f t="shared" si="4"/>
        <v>8</v>
      </c>
      <c r="G120" s="59" t="s">
        <v>1770</v>
      </c>
      <c r="H120" s="59" t="s">
        <v>1918</v>
      </c>
      <c r="I120" s="56" t="s">
        <v>4896</v>
      </c>
      <c r="J120" s="59">
        <v>120</v>
      </c>
      <c r="K120" s="59">
        <v>5</v>
      </c>
      <c r="L120" s="56">
        <v>5</v>
      </c>
      <c r="M120" s="59">
        <v>8</v>
      </c>
      <c r="N120" s="59"/>
      <c r="O120" s="62">
        <v>193</v>
      </c>
      <c r="P120" s="63" t="s">
        <v>2572</v>
      </c>
      <c r="Q120" s="59">
        <v>33</v>
      </c>
      <c r="R120" s="59">
        <v>18</v>
      </c>
      <c r="S120" s="59">
        <v>14</v>
      </c>
      <c r="T120" s="56">
        <v>5</v>
      </c>
      <c r="U120" s="59">
        <v>2</v>
      </c>
      <c r="V120" s="59"/>
      <c r="W120" s="56">
        <v>5</v>
      </c>
      <c r="X120" s="220" t="s">
        <v>2818</v>
      </c>
      <c r="Y120" s="244">
        <v>42000</v>
      </c>
      <c r="Z120" s="245">
        <v>34000</v>
      </c>
      <c r="AA120" s="71" t="s">
        <v>1209</v>
      </c>
      <c r="AB120" s="64" t="s">
        <v>625</v>
      </c>
    </row>
    <row r="121" spans="1:28">
      <c r="A121" s="365" t="s">
        <v>1917</v>
      </c>
      <c r="B121" s="59">
        <v>169</v>
      </c>
      <c r="C121" s="60" t="s">
        <v>2664</v>
      </c>
      <c r="D121" s="249" t="s">
        <v>3457</v>
      </c>
      <c r="E121" s="59">
        <v>7</v>
      </c>
      <c r="F121" s="56">
        <f t="shared" si="4"/>
        <v>7</v>
      </c>
      <c r="G121" s="59" t="s">
        <v>1770</v>
      </c>
      <c r="H121" s="59" t="s">
        <v>1918</v>
      </c>
      <c r="I121" s="56" t="s">
        <v>4896</v>
      </c>
      <c r="J121" s="59">
        <v>120</v>
      </c>
      <c r="K121" s="59">
        <v>5</v>
      </c>
      <c r="L121" s="56">
        <v>5</v>
      </c>
      <c r="M121" s="59">
        <v>8</v>
      </c>
      <c r="N121" s="59"/>
      <c r="O121" s="62">
        <v>200</v>
      </c>
      <c r="P121" s="63" t="s">
        <v>2574</v>
      </c>
      <c r="Q121" s="59">
        <v>33</v>
      </c>
      <c r="R121" s="59">
        <v>18</v>
      </c>
      <c r="S121" s="59">
        <v>14</v>
      </c>
      <c r="T121" s="56">
        <v>5</v>
      </c>
      <c r="U121" s="59">
        <v>3</v>
      </c>
      <c r="V121" s="59"/>
      <c r="W121" s="56">
        <v>2</v>
      </c>
      <c r="X121" s="220" t="s">
        <v>2818</v>
      </c>
      <c r="Y121" s="244"/>
      <c r="Z121" s="245"/>
      <c r="AA121" s="71" t="s">
        <v>1209</v>
      </c>
      <c r="AB121" s="61" t="s">
        <v>4864</v>
      </c>
    </row>
    <row r="122" spans="1:28">
      <c r="A122" s="321" t="s">
        <v>1758</v>
      </c>
      <c r="B122" s="220">
        <v>111</v>
      </c>
      <c r="C122" s="240" t="s">
        <v>2664</v>
      </c>
      <c r="D122" s="89" t="s">
        <v>2759</v>
      </c>
      <c r="E122" s="5">
        <v>5</v>
      </c>
      <c r="F122" s="56">
        <f t="shared" si="4"/>
        <v>4</v>
      </c>
      <c r="G122" s="5" t="s">
        <v>1770</v>
      </c>
      <c r="H122" s="5" t="s">
        <v>1918</v>
      </c>
      <c r="I122" s="91" t="s">
        <v>4896</v>
      </c>
      <c r="J122" s="5">
        <v>60</v>
      </c>
      <c r="K122" s="5">
        <v>5</v>
      </c>
      <c r="M122" s="5">
        <v>12</v>
      </c>
      <c r="O122" s="14" t="s">
        <v>2765</v>
      </c>
      <c r="P122" s="91" t="s">
        <v>2572</v>
      </c>
      <c r="Q122" s="5">
        <v>34</v>
      </c>
      <c r="R122" s="5">
        <v>22</v>
      </c>
      <c r="S122" s="5">
        <v>14</v>
      </c>
      <c r="T122" s="91">
        <v>3</v>
      </c>
      <c r="U122" s="5">
        <v>2</v>
      </c>
      <c r="V122" s="5" t="s">
        <v>2821</v>
      </c>
      <c r="W122" s="91">
        <v>0</v>
      </c>
      <c r="X122" s="35" t="s">
        <v>2818</v>
      </c>
      <c r="Y122" s="105">
        <v>50000</v>
      </c>
      <c r="Z122" s="108">
        <v>22000</v>
      </c>
      <c r="AA122" s="238" t="s">
        <v>2930</v>
      </c>
    </row>
    <row r="123" spans="1:28">
      <c r="A123" s="367" t="s">
        <v>2665</v>
      </c>
      <c r="B123" s="59">
        <v>4</v>
      </c>
      <c r="C123" s="60" t="s">
        <v>2664</v>
      </c>
      <c r="D123" s="70" t="s">
        <v>362</v>
      </c>
      <c r="E123" s="59">
        <v>2</v>
      </c>
      <c r="F123" s="56">
        <f t="shared" si="4"/>
        <v>1</v>
      </c>
      <c r="G123" s="59" t="s">
        <v>1770</v>
      </c>
      <c r="H123" s="59" t="s">
        <v>2819</v>
      </c>
      <c r="I123" s="56" t="s">
        <v>4896</v>
      </c>
      <c r="J123" s="59">
        <v>75</v>
      </c>
      <c r="K123" s="59">
        <v>10</v>
      </c>
      <c r="L123" s="56"/>
      <c r="M123" s="59">
        <v>12</v>
      </c>
      <c r="N123" s="59"/>
      <c r="O123" s="62">
        <v>800</v>
      </c>
      <c r="P123" s="63" t="s">
        <v>2572</v>
      </c>
      <c r="Q123" s="59">
        <v>36</v>
      </c>
      <c r="R123" s="59">
        <v>16</v>
      </c>
      <c r="S123" s="59">
        <v>14</v>
      </c>
      <c r="T123" s="56">
        <v>3</v>
      </c>
      <c r="U123" s="59">
        <v>1</v>
      </c>
      <c r="V123" s="59" t="s">
        <v>2821</v>
      </c>
      <c r="W123" s="56">
        <v>7</v>
      </c>
      <c r="X123" s="220" t="s">
        <v>2818</v>
      </c>
      <c r="Y123" s="244">
        <v>55000</v>
      </c>
      <c r="Z123" s="245">
        <v>30000</v>
      </c>
      <c r="AA123" s="540" t="s">
        <v>234</v>
      </c>
      <c r="AB123" s="64" t="s">
        <v>625</v>
      </c>
    </row>
    <row r="124" spans="1:28">
      <c r="A124" s="367" t="s">
        <v>2665</v>
      </c>
      <c r="B124" s="59"/>
      <c r="C124" s="60" t="s">
        <v>2664</v>
      </c>
      <c r="D124" s="70" t="s">
        <v>191</v>
      </c>
      <c r="E124" s="59">
        <v>1</v>
      </c>
      <c r="F124" s="56">
        <f t="shared" si="4"/>
        <v>0</v>
      </c>
      <c r="G124" s="59" t="s">
        <v>1747</v>
      </c>
      <c r="H124" s="59" t="s">
        <v>2819</v>
      </c>
      <c r="I124" s="56" t="s">
        <v>4896</v>
      </c>
      <c r="J124" s="59">
        <v>35</v>
      </c>
      <c r="K124" s="59">
        <v>5</v>
      </c>
      <c r="L124" s="56"/>
      <c r="M124" s="59">
        <v>12</v>
      </c>
      <c r="N124" s="59"/>
      <c r="O124" s="62">
        <v>500</v>
      </c>
      <c r="P124" s="63">
        <v>5</v>
      </c>
      <c r="Q124" s="59">
        <v>17</v>
      </c>
      <c r="R124" s="59">
        <v>24</v>
      </c>
      <c r="S124" s="59">
        <v>14</v>
      </c>
      <c r="T124" s="56">
        <v>1</v>
      </c>
      <c r="U124" s="59">
        <v>1</v>
      </c>
      <c r="V124" s="59" t="s">
        <v>2821</v>
      </c>
      <c r="W124" s="56">
        <v>0</v>
      </c>
      <c r="X124" s="220" t="s">
        <v>3456</v>
      </c>
      <c r="Y124" s="244">
        <v>18000</v>
      </c>
      <c r="Z124" s="245">
        <v>8500</v>
      </c>
      <c r="AA124" s="72" t="s">
        <v>1684</v>
      </c>
      <c r="AB124" s="64" t="s">
        <v>625</v>
      </c>
    </row>
    <row r="125" spans="1:28">
      <c r="A125" s="365" t="s">
        <v>364</v>
      </c>
      <c r="B125" s="59">
        <v>93</v>
      </c>
      <c r="C125" s="60" t="s">
        <v>2664</v>
      </c>
      <c r="D125" s="70" t="s">
        <v>3180</v>
      </c>
      <c r="E125" s="59">
        <v>1</v>
      </c>
      <c r="F125" s="56">
        <f t="shared" si="4"/>
        <v>1</v>
      </c>
      <c r="G125" s="59" t="s">
        <v>1747</v>
      </c>
      <c r="H125" s="59" t="s">
        <v>2819</v>
      </c>
      <c r="I125" s="56" t="s">
        <v>4896</v>
      </c>
      <c r="J125" s="59">
        <v>35</v>
      </c>
      <c r="K125" s="59">
        <v>5</v>
      </c>
      <c r="L125" s="56"/>
      <c r="M125" s="59">
        <v>12</v>
      </c>
      <c r="N125" s="59"/>
      <c r="O125" s="62">
        <v>500</v>
      </c>
      <c r="P125" s="63">
        <v>5</v>
      </c>
      <c r="Q125" s="59">
        <v>17</v>
      </c>
      <c r="R125" s="59">
        <v>22</v>
      </c>
      <c r="S125" s="59">
        <v>14</v>
      </c>
      <c r="T125" s="56">
        <v>1</v>
      </c>
      <c r="U125" s="59">
        <v>1</v>
      </c>
      <c r="V125" s="59"/>
      <c r="W125" s="56">
        <v>1</v>
      </c>
      <c r="X125" s="220" t="s">
        <v>1747</v>
      </c>
      <c r="Y125" s="244">
        <v>9600</v>
      </c>
      <c r="Z125" s="245">
        <v>3500</v>
      </c>
      <c r="AA125" s="71" t="s">
        <v>1684</v>
      </c>
      <c r="AB125" s="64" t="s">
        <v>625</v>
      </c>
    </row>
    <row r="126" spans="1:28">
      <c r="A126" s="365" t="s">
        <v>1917</v>
      </c>
      <c r="B126" s="59">
        <v>170</v>
      </c>
      <c r="C126" s="60" t="s">
        <v>2664</v>
      </c>
      <c r="D126" s="70" t="s">
        <v>801</v>
      </c>
      <c r="E126" s="59">
        <v>6</v>
      </c>
      <c r="F126" s="56">
        <f t="shared" ref="F126:F136" si="5">E126-IF(V126="A",4,IF(V126="E",2,IF(V126="S",1,IF(V126="U",-1,0))))</f>
        <v>4</v>
      </c>
      <c r="G126" s="59" t="s">
        <v>1917</v>
      </c>
      <c r="H126" s="59" t="s">
        <v>1918</v>
      </c>
      <c r="I126" s="56" t="s">
        <v>4896</v>
      </c>
      <c r="J126" s="59">
        <v>200</v>
      </c>
      <c r="K126" s="59">
        <v>15</v>
      </c>
      <c r="L126" s="56"/>
      <c r="M126" s="59">
        <v>4</v>
      </c>
      <c r="N126" s="59"/>
      <c r="O126" s="62">
        <v>45</v>
      </c>
      <c r="P126" s="63">
        <v>-1</v>
      </c>
      <c r="Q126" s="59">
        <v>28</v>
      </c>
      <c r="R126" s="59">
        <v>10</v>
      </c>
      <c r="S126" s="59">
        <v>12</v>
      </c>
      <c r="T126" s="56">
        <v>10</v>
      </c>
      <c r="U126" s="59">
        <v>6</v>
      </c>
      <c r="V126" s="59" t="s">
        <v>1760</v>
      </c>
      <c r="W126" s="56">
        <v>20</v>
      </c>
      <c r="X126" s="220" t="s">
        <v>2818</v>
      </c>
      <c r="Y126" s="244"/>
      <c r="Z126" s="245"/>
      <c r="AA126" s="541" t="s">
        <v>1208</v>
      </c>
      <c r="AB126" s="61" t="s">
        <v>4862</v>
      </c>
    </row>
    <row r="127" spans="1:28">
      <c r="A127" s="365" t="s">
        <v>365</v>
      </c>
      <c r="B127" s="59">
        <v>112</v>
      </c>
      <c r="C127" s="60" t="s">
        <v>2664</v>
      </c>
      <c r="D127" s="70" t="s">
        <v>352</v>
      </c>
      <c r="E127" s="59">
        <v>2</v>
      </c>
      <c r="F127" s="56">
        <f t="shared" si="5"/>
        <v>2</v>
      </c>
      <c r="G127" s="59" t="s">
        <v>1747</v>
      </c>
      <c r="H127" s="59" t="s">
        <v>1918</v>
      </c>
      <c r="I127" s="56" t="s">
        <v>4896</v>
      </c>
      <c r="J127" s="59">
        <v>40</v>
      </c>
      <c r="K127" s="59">
        <v>5</v>
      </c>
      <c r="L127" s="56"/>
      <c r="M127" s="59">
        <v>8</v>
      </c>
      <c r="N127" s="59"/>
      <c r="O127" s="62">
        <v>105</v>
      </c>
      <c r="P127" s="63" t="s">
        <v>2572</v>
      </c>
      <c r="Q127" s="59">
        <v>18</v>
      </c>
      <c r="R127" s="59">
        <v>16</v>
      </c>
      <c r="S127" s="59">
        <v>12</v>
      </c>
      <c r="T127" s="56">
        <v>1</v>
      </c>
      <c r="U127" s="59">
        <v>1</v>
      </c>
      <c r="V127" s="59"/>
      <c r="W127" s="56">
        <v>2</v>
      </c>
      <c r="X127" s="220" t="s">
        <v>1747</v>
      </c>
      <c r="Y127" s="244">
        <v>8000</v>
      </c>
      <c r="Z127" s="245">
        <v>2500</v>
      </c>
      <c r="AA127" s="71" t="s">
        <v>1681</v>
      </c>
      <c r="AB127" s="64" t="s">
        <v>625</v>
      </c>
    </row>
    <row r="128" spans="1:28">
      <c r="A128" s="365" t="s">
        <v>1747</v>
      </c>
      <c r="B128" s="59">
        <v>82</v>
      </c>
      <c r="C128" s="241" t="s">
        <v>2664</v>
      </c>
      <c r="D128" s="70" t="s">
        <v>1601</v>
      </c>
      <c r="E128" s="59">
        <v>6</v>
      </c>
      <c r="F128" s="56">
        <f t="shared" si="5"/>
        <v>6</v>
      </c>
      <c r="G128" s="59" t="s">
        <v>1747</v>
      </c>
      <c r="H128" s="59" t="s">
        <v>2819</v>
      </c>
      <c r="I128" s="56" t="s">
        <v>4894</v>
      </c>
      <c r="J128" s="59">
        <v>50</v>
      </c>
      <c r="K128" s="59">
        <v>5</v>
      </c>
      <c r="L128" s="56"/>
      <c r="M128" s="59">
        <v>12</v>
      </c>
      <c r="N128" s="59"/>
      <c r="O128" s="62">
        <v>950</v>
      </c>
      <c r="P128" s="63">
        <v>5</v>
      </c>
      <c r="Q128" s="59">
        <v>20</v>
      </c>
      <c r="R128" s="59">
        <v>20</v>
      </c>
      <c r="S128" s="59">
        <v>14</v>
      </c>
      <c r="T128" s="56">
        <v>2</v>
      </c>
      <c r="U128" s="59">
        <v>1</v>
      </c>
      <c r="V128" s="59"/>
      <c r="W128" s="56">
        <v>1</v>
      </c>
      <c r="X128" s="220" t="s">
        <v>1747</v>
      </c>
      <c r="Y128" s="244">
        <v>19000</v>
      </c>
      <c r="Z128" s="245">
        <v>9200</v>
      </c>
      <c r="AA128" s="72" t="s">
        <v>1690</v>
      </c>
      <c r="AB128" s="64" t="s">
        <v>625</v>
      </c>
    </row>
    <row r="129" spans="1:28">
      <c r="A129" s="316" t="s">
        <v>1297</v>
      </c>
      <c r="B129" s="5">
        <v>188</v>
      </c>
      <c r="C129" s="91" t="s">
        <v>578</v>
      </c>
      <c r="D129" s="57" t="s">
        <v>1380</v>
      </c>
      <c r="E129" s="5">
        <v>6</v>
      </c>
      <c r="F129" s="56">
        <f t="shared" si="5"/>
        <v>6</v>
      </c>
      <c r="G129" s="5" t="s">
        <v>1770</v>
      </c>
      <c r="H129" s="5" t="s">
        <v>1918</v>
      </c>
      <c r="I129" s="91" t="s">
        <v>4576</v>
      </c>
      <c r="J129" s="5">
        <v>40</v>
      </c>
      <c r="K129" s="5">
        <v>5</v>
      </c>
      <c r="M129" s="5">
        <v>12</v>
      </c>
      <c r="O129" s="14" t="s">
        <v>2724</v>
      </c>
      <c r="P129" s="91" t="s">
        <v>31</v>
      </c>
      <c r="Q129" s="5">
        <v>31</v>
      </c>
      <c r="R129" s="5">
        <v>18</v>
      </c>
      <c r="S129" s="5">
        <v>10</v>
      </c>
      <c r="T129" s="91">
        <v>2</v>
      </c>
      <c r="U129" s="5">
        <v>1</v>
      </c>
      <c r="W129" s="91">
        <v>4</v>
      </c>
      <c r="X129" s="43" t="s">
        <v>1747</v>
      </c>
      <c r="Y129" s="105">
        <v>13000</v>
      </c>
      <c r="Z129" s="108">
        <v>3500</v>
      </c>
      <c r="AA129" s="57" t="s">
        <v>578</v>
      </c>
    </row>
    <row r="130" spans="1:28">
      <c r="A130" s="316" t="s">
        <v>1095</v>
      </c>
      <c r="B130" s="5">
        <v>63</v>
      </c>
      <c r="C130" s="240" t="s">
        <v>2664</v>
      </c>
      <c r="D130" s="57" t="s">
        <v>4076</v>
      </c>
      <c r="E130" s="5">
        <v>6</v>
      </c>
      <c r="F130" s="56">
        <f t="shared" si="5"/>
        <v>5</v>
      </c>
      <c r="G130" s="5" t="s">
        <v>1918</v>
      </c>
      <c r="H130" s="5" t="s">
        <v>1918</v>
      </c>
      <c r="I130" s="91" t="s">
        <v>4896</v>
      </c>
      <c r="J130" s="5">
        <v>150</v>
      </c>
      <c r="K130" s="5">
        <v>15</v>
      </c>
      <c r="M130" s="5">
        <v>8</v>
      </c>
      <c r="N130" s="5">
        <v>3</v>
      </c>
      <c r="O130" s="14" t="s">
        <v>5156</v>
      </c>
      <c r="P130" s="63" t="s">
        <v>2574</v>
      </c>
      <c r="Q130" s="5">
        <v>46</v>
      </c>
      <c r="R130" s="5">
        <v>14</v>
      </c>
      <c r="S130" s="5">
        <v>14</v>
      </c>
      <c r="T130" s="91">
        <v>8</v>
      </c>
      <c r="U130" s="5">
        <v>3</v>
      </c>
      <c r="V130" s="5" t="s">
        <v>2821</v>
      </c>
      <c r="W130" s="91">
        <v>4</v>
      </c>
      <c r="X130" s="43" t="s">
        <v>2818</v>
      </c>
      <c r="Y130" s="105">
        <v>115000</v>
      </c>
      <c r="Z130" s="108">
        <v>65000</v>
      </c>
      <c r="AA130" s="237" t="s">
        <v>730</v>
      </c>
    </row>
    <row r="131" spans="1:28">
      <c r="A131" s="365" t="s">
        <v>363</v>
      </c>
      <c r="B131" s="59">
        <v>181</v>
      </c>
      <c r="C131" s="69" t="s">
        <v>2664</v>
      </c>
      <c r="D131" s="70" t="s">
        <v>3063</v>
      </c>
      <c r="E131" s="59">
        <v>7</v>
      </c>
      <c r="F131" s="56">
        <f t="shared" si="5"/>
        <v>5</v>
      </c>
      <c r="G131" s="59" t="s">
        <v>1770</v>
      </c>
      <c r="H131" s="59" t="s">
        <v>1918</v>
      </c>
      <c r="I131" s="56" t="s">
        <v>2665</v>
      </c>
      <c r="J131" s="59">
        <v>60</v>
      </c>
      <c r="K131" s="59">
        <v>10</v>
      </c>
      <c r="L131" s="56"/>
      <c r="M131" s="59">
        <v>16</v>
      </c>
      <c r="N131" s="59">
        <v>4</v>
      </c>
      <c r="O131" s="62">
        <v>1180</v>
      </c>
      <c r="P131" s="68" t="s">
        <v>31</v>
      </c>
      <c r="Q131" s="59">
        <v>34</v>
      </c>
      <c r="R131" s="59">
        <v>16</v>
      </c>
      <c r="S131" s="59">
        <v>14</v>
      </c>
      <c r="T131" s="56">
        <v>3</v>
      </c>
      <c r="U131" s="59">
        <v>0</v>
      </c>
      <c r="V131" s="59" t="s">
        <v>1760</v>
      </c>
      <c r="W131" s="74">
        <v>0</v>
      </c>
      <c r="X131" s="255" t="s">
        <v>3456</v>
      </c>
      <c r="Y131" s="261" t="s">
        <v>3461</v>
      </c>
      <c r="Z131" s="254"/>
      <c r="AA131" s="541" t="s">
        <v>3064</v>
      </c>
      <c r="AB131" s="61" t="s">
        <v>624</v>
      </c>
    </row>
    <row r="132" spans="1:28">
      <c r="A132" s="365" t="s">
        <v>2821</v>
      </c>
      <c r="B132" s="59">
        <v>78</v>
      </c>
      <c r="C132" s="69" t="s">
        <v>2664</v>
      </c>
      <c r="D132" s="70" t="s">
        <v>3063</v>
      </c>
      <c r="E132" s="59">
        <v>7</v>
      </c>
      <c r="F132" s="56">
        <f t="shared" si="5"/>
        <v>5</v>
      </c>
      <c r="G132" s="59" t="s">
        <v>1770</v>
      </c>
      <c r="H132" s="59" t="s">
        <v>1918</v>
      </c>
      <c r="I132" s="56" t="s">
        <v>2665</v>
      </c>
      <c r="J132" s="59">
        <v>60</v>
      </c>
      <c r="K132" s="59">
        <v>10</v>
      </c>
      <c r="L132" s="56"/>
      <c r="M132" s="59">
        <v>16</v>
      </c>
      <c r="N132" s="59">
        <v>4</v>
      </c>
      <c r="O132" s="62">
        <v>1180</v>
      </c>
      <c r="P132" s="68" t="s">
        <v>31</v>
      </c>
      <c r="Q132" s="59">
        <v>34</v>
      </c>
      <c r="R132" s="59">
        <v>16</v>
      </c>
      <c r="S132" s="59">
        <v>14</v>
      </c>
      <c r="T132" s="56">
        <v>3</v>
      </c>
      <c r="U132" s="59">
        <v>0</v>
      </c>
      <c r="V132" s="59" t="s">
        <v>1760</v>
      </c>
      <c r="W132" s="74">
        <v>0</v>
      </c>
      <c r="X132" s="255" t="s">
        <v>3456</v>
      </c>
      <c r="Y132" s="261" t="s">
        <v>3461</v>
      </c>
      <c r="Z132" s="254"/>
      <c r="AA132" s="71" t="s">
        <v>3064</v>
      </c>
      <c r="AB132" s="61" t="s">
        <v>624</v>
      </c>
    </row>
    <row r="133" spans="1:28">
      <c r="A133" s="365" t="s">
        <v>363</v>
      </c>
      <c r="B133" s="59">
        <v>176</v>
      </c>
      <c r="C133" s="60" t="s">
        <v>2664</v>
      </c>
      <c r="D133" s="70" t="s">
        <v>1682</v>
      </c>
      <c r="E133" s="59">
        <v>1</v>
      </c>
      <c r="F133" s="56">
        <f t="shared" si="5"/>
        <v>1</v>
      </c>
      <c r="G133" s="59" t="s">
        <v>1747</v>
      </c>
      <c r="H133" s="59" t="s">
        <v>1918</v>
      </c>
      <c r="I133" s="56" t="s">
        <v>4896</v>
      </c>
      <c r="J133" s="59">
        <v>40</v>
      </c>
      <c r="K133" s="59">
        <v>5</v>
      </c>
      <c r="L133" s="56"/>
      <c r="M133" s="59">
        <v>12</v>
      </c>
      <c r="N133" s="59"/>
      <c r="O133" s="62">
        <v>330</v>
      </c>
      <c r="P133" s="63">
        <v>5</v>
      </c>
      <c r="Q133" s="59">
        <v>18</v>
      </c>
      <c r="R133" s="59">
        <v>18</v>
      </c>
      <c r="S133" s="59">
        <v>12</v>
      </c>
      <c r="T133" s="56">
        <v>1</v>
      </c>
      <c r="U133" s="59">
        <v>1</v>
      </c>
      <c r="V133" s="59"/>
      <c r="W133" s="56">
        <v>1</v>
      </c>
      <c r="X133" s="220" t="s">
        <v>1747</v>
      </c>
      <c r="Y133" s="244">
        <v>10550</v>
      </c>
      <c r="Z133" s="245">
        <v>2500</v>
      </c>
      <c r="AA133" s="541" t="s">
        <v>1681</v>
      </c>
      <c r="AB133" s="64" t="s">
        <v>625</v>
      </c>
    </row>
    <row r="134" spans="1:28">
      <c r="A134" s="365" t="s">
        <v>365</v>
      </c>
      <c r="B134" s="59">
        <v>142</v>
      </c>
      <c r="C134" s="60" t="s">
        <v>2664</v>
      </c>
      <c r="D134" s="70" t="s">
        <v>357</v>
      </c>
      <c r="E134" s="59">
        <v>3</v>
      </c>
      <c r="F134" s="56">
        <f t="shared" si="5"/>
        <v>1</v>
      </c>
      <c r="G134" s="59" t="s">
        <v>1747</v>
      </c>
      <c r="H134" s="59" t="s">
        <v>1918</v>
      </c>
      <c r="I134" s="56" t="s">
        <v>4896</v>
      </c>
      <c r="J134" s="59">
        <v>40</v>
      </c>
      <c r="K134" s="59">
        <v>5</v>
      </c>
      <c r="L134" s="56"/>
      <c r="M134" s="59">
        <v>12</v>
      </c>
      <c r="N134" s="59"/>
      <c r="O134" s="62">
        <v>330</v>
      </c>
      <c r="P134" s="63" t="s">
        <v>2572</v>
      </c>
      <c r="Q134" s="59">
        <v>18</v>
      </c>
      <c r="R134" s="59">
        <v>24</v>
      </c>
      <c r="S134" s="59">
        <v>14</v>
      </c>
      <c r="T134" s="56">
        <v>1</v>
      </c>
      <c r="U134" s="59">
        <v>1</v>
      </c>
      <c r="V134" s="59" t="s">
        <v>1760</v>
      </c>
      <c r="W134" s="56">
        <v>1</v>
      </c>
      <c r="X134" s="220" t="s">
        <v>3456</v>
      </c>
      <c r="Y134" s="244">
        <v>13550</v>
      </c>
      <c r="Z134" s="245">
        <v>3500</v>
      </c>
      <c r="AA134" s="71" t="s">
        <v>1681</v>
      </c>
      <c r="AB134" s="64" t="s">
        <v>625</v>
      </c>
    </row>
    <row r="135" spans="1:28">
      <c r="A135" s="365" t="s">
        <v>365</v>
      </c>
      <c r="B135" s="59">
        <v>112</v>
      </c>
      <c r="C135" s="60" t="s">
        <v>2664</v>
      </c>
      <c r="D135" s="70" t="s">
        <v>353</v>
      </c>
      <c r="E135" s="59">
        <v>2</v>
      </c>
      <c r="F135" s="56">
        <f t="shared" si="5"/>
        <v>2</v>
      </c>
      <c r="G135" s="59" t="s">
        <v>1747</v>
      </c>
      <c r="H135" s="59" t="s">
        <v>1918</v>
      </c>
      <c r="I135" s="56" t="s">
        <v>4896</v>
      </c>
      <c r="J135" s="59">
        <v>50</v>
      </c>
      <c r="K135" s="59">
        <v>5</v>
      </c>
      <c r="L135" s="56"/>
      <c r="M135" s="59">
        <v>12</v>
      </c>
      <c r="N135" s="59"/>
      <c r="O135" s="62">
        <v>350</v>
      </c>
      <c r="P135" s="63" t="s">
        <v>31</v>
      </c>
      <c r="Q135" s="59">
        <v>24</v>
      </c>
      <c r="R135" s="59">
        <v>18</v>
      </c>
      <c r="S135" s="59">
        <v>12</v>
      </c>
      <c r="T135" s="56">
        <v>2</v>
      </c>
      <c r="U135" s="59">
        <v>1</v>
      </c>
      <c r="V135" s="59"/>
      <c r="W135" s="56">
        <v>1</v>
      </c>
      <c r="X135" s="220" t="s">
        <v>1747</v>
      </c>
      <c r="Y135" s="244">
        <v>5750</v>
      </c>
      <c r="Z135" s="245">
        <v>1500</v>
      </c>
      <c r="AA135" s="71" t="s">
        <v>226</v>
      </c>
      <c r="AB135" s="64" t="s">
        <v>625</v>
      </c>
    </row>
    <row r="136" spans="1:28">
      <c r="A136" s="365" t="s">
        <v>365</v>
      </c>
      <c r="B136" s="59">
        <v>112</v>
      </c>
      <c r="C136" s="60" t="s">
        <v>2664</v>
      </c>
      <c r="D136" s="70" t="s">
        <v>354</v>
      </c>
      <c r="E136" s="59">
        <v>2</v>
      </c>
      <c r="F136" s="56">
        <f t="shared" si="5"/>
        <v>2</v>
      </c>
      <c r="G136" s="59" t="s">
        <v>1747</v>
      </c>
      <c r="H136" s="59" t="s">
        <v>1918</v>
      </c>
      <c r="I136" s="56" t="s">
        <v>4896</v>
      </c>
      <c r="J136" s="59">
        <v>50</v>
      </c>
      <c r="K136" s="59">
        <v>5</v>
      </c>
      <c r="L136" s="56"/>
      <c r="M136" s="59">
        <v>12</v>
      </c>
      <c r="N136" s="59"/>
      <c r="O136" s="62">
        <v>350</v>
      </c>
      <c r="P136" s="63" t="s">
        <v>31</v>
      </c>
      <c r="Q136" s="59">
        <v>24</v>
      </c>
      <c r="R136" s="59">
        <v>18</v>
      </c>
      <c r="S136" s="59">
        <v>12</v>
      </c>
      <c r="T136" s="56">
        <v>2</v>
      </c>
      <c r="U136" s="59">
        <v>1</v>
      </c>
      <c r="V136" s="59"/>
      <c r="W136" s="56">
        <v>1</v>
      </c>
      <c r="X136" s="220" t="s">
        <v>1747</v>
      </c>
      <c r="Y136" s="244">
        <v>5750</v>
      </c>
      <c r="Z136" s="245">
        <v>1500</v>
      </c>
      <c r="AA136" s="71" t="s">
        <v>226</v>
      </c>
      <c r="AB136" s="64" t="s">
        <v>625</v>
      </c>
    </row>
  </sheetData>
  <autoFilter ref="A1:AB136"/>
  <sortState ref="A2:AB136">
    <sortCondition ref="D2:D136"/>
  </sortState>
  <phoneticPr fontId="0" type="noConversion"/>
  <hyperlinks>
    <hyperlink ref="C9" r:id="rId1"/>
    <hyperlink ref="C6" r:id="rId2"/>
    <hyperlink ref="C16" r:id="rId3"/>
    <hyperlink ref="C17" r:id="rId4"/>
    <hyperlink ref="C19" r:id="rId5"/>
    <hyperlink ref="C20" r:id="rId6"/>
    <hyperlink ref="C21" r:id="rId7"/>
    <hyperlink ref="C22" r:id="rId8"/>
    <hyperlink ref="C24" r:id="rId9"/>
    <hyperlink ref="C26" r:id="rId10"/>
    <hyperlink ref="C28" r:id="rId11"/>
    <hyperlink ref="C27" r:id="rId12"/>
    <hyperlink ref="C30" r:id="rId13"/>
    <hyperlink ref="C31" r:id="rId14"/>
    <hyperlink ref="C32" r:id="rId15"/>
    <hyperlink ref="C35" r:id="rId16"/>
    <hyperlink ref="C36" r:id="rId17"/>
    <hyperlink ref="C42" r:id="rId18"/>
    <hyperlink ref="C48" r:id="rId19"/>
    <hyperlink ref="C49" r:id="rId20"/>
    <hyperlink ref="C54" r:id="rId21"/>
    <hyperlink ref="C59" r:id="rId22"/>
    <hyperlink ref="C60" r:id="rId23"/>
    <hyperlink ref="C62" r:id="rId24"/>
    <hyperlink ref="C65" r:id="rId25"/>
    <hyperlink ref="C66" r:id="rId26"/>
    <hyperlink ref="C12" r:id="rId27"/>
    <hyperlink ref="C105" r:id="rId28"/>
    <hyperlink ref="C71" r:id="rId29"/>
    <hyperlink ref="C72" r:id="rId30"/>
    <hyperlink ref="C73" r:id="rId31"/>
    <hyperlink ref="C74" r:id="rId32"/>
    <hyperlink ref="C80" r:id="rId33"/>
    <hyperlink ref="C87" r:id="rId34"/>
    <hyperlink ref="C107" r:id="rId35"/>
    <hyperlink ref="C78" r:id="rId36"/>
    <hyperlink ref="C82" r:id="rId37"/>
    <hyperlink ref="C83" r:id="rId38"/>
    <hyperlink ref="C88" r:id="rId39"/>
    <hyperlink ref="C85" r:id="rId40"/>
    <hyperlink ref="C90" r:id="rId41"/>
    <hyperlink ref="C118" r:id="rId42"/>
    <hyperlink ref="C133" r:id="rId43"/>
    <hyperlink ref="C101" r:id="rId44"/>
    <hyperlink ref="C115" r:id="rId45"/>
    <hyperlink ref="C116" r:id="rId46"/>
    <hyperlink ref="C117" r:id="rId47"/>
    <hyperlink ref="C121" r:id="rId48"/>
    <hyperlink ref="C120" r:id="rId49"/>
    <hyperlink ref="C125" r:id="rId50"/>
    <hyperlink ref="C126" r:id="rId51"/>
    <hyperlink ref="C127" r:id="rId52"/>
    <hyperlink ref="C134" r:id="rId53"/>
    <hyperlink ref="C135" r:id="rId54"/>
    <hyperlink ref="C136" r:id="rId55"/>
    <hyperlink ref="C10" r:id="rId56"/>
    <hyperlink ref="C11" r:id="rId57"/>
    <hyperlink ref="C53" r:id="rId58"/>
    <hyperlink ref="C84" r:id="rId59"/>
    <hyperlink ref="C47" r:id="rId60"/>
    <hyperlink ref="C95" r:id="rId61"/>
    <hyperlink ref="C96" r:id="rId62"/>
    <hyperlink ref="C97" r:id="rId63"/>
    <hyperlink ref="C98" r:id="rId64"/>
    <hyperlink ref="C99" r:id="rId65"/>
    <hyperlink ref="C119" r:id="rId66"/>
    <hyperlink ref="AA6" r:id="rId67"/>
    <hyperlink ref="AA9" r:id="rId68"/>
    <hyperlink ref="AA10" r:id="rId69"/>
    <hyperlink ref="AA11" r:id="rId70"/>
    <hyperlink ref="AA12" r:id="rId71"/>
    <hyperlink ref="AA105" r:id="rId72"/>
    <hyperlink ref="AA19" r:id="rId73"/>
    <hyperlink ref="AA20" r:id="rId74"/>
    <hyperlink ref="AA21" r:id="rId75"/>
    <hyperlink ref="AA24" r:id="rId76"/>
    <hyperlink ref="AA26" r:id="rId77"/>
    <hyperlink ref="AA28" r:id="rId78"/>
    <hyperlink ref="AA27" r:id="rId79"/>
    <hyperlink ref="AA29" r:id="rId80"/>
    <hyperlink ref="AA30" r:id="rId81"/>
    <hyperlink ref="AA31" r:id="rId82"/>
    <hyperlink ref="AA32" r:id="rId83"/>
    <hyperlink ref="AA36" r:id="rId84"/>
    <hyperlink ref="AA42" r:id="rId85"/>
    <hyperlink ref="AA48" r:id="rId86"/>
    <hyperlink ref="AA49" r:id="rId87"/>
    <hyperlink ref="AA54" r:id="rId88"/>
    <hyperlink ref="AA53" r:id="rId89"/>
    <hyperlink ref="AA59" r:id="rId90"/>
    <hyperlink ref="AA62" r:id="rId91"/>
    <hyperlink ref="AA66" r:id="rId92"/>
    <hyperlink ref="AA65" r:id="rId93"/>
    <hyperlink ref="AA71" r:id="rId94"/>
    <hyperlink ref="AA72" r:id="rId95"/>
    <hyperlink ref="AA73" r:id="rId96"/>
    <hyperlink ref="AA74" r:id="rId97"/>
    <hyperlink ref="AA87" r:id="rId98"/>
    <hyperlink ref="AA80" r:id="rId99"/>
    <hyperlink ref="AA107" r:id="rId100"/>
    <hyperlink ref="AA82" r:id="rId101"/>
    <hyperlink ref="AA78" r:id="rId102"/>
    <hyperlink ref="AA83" r:id="rId103"/>
    <hyperlink ref="AA88" r:id="rId104"/>
    <hyperlink ref="AA84" r:id="rId105"/>
    <hyperlink ref="AA85" r:id="rId106"/>
    <hyperlink ref="AA47" r:id="rId107"/>
    <hyperlink ref="AA118" r:id="rId108"/>
    <hyperlink ref="AA133" r:id="rId109"/>
    <hyperlink ref="AA95" r:id="rId110"/>
    <hyperlink ref="AA96" r:id="rId111"/>
    <hyperlink ref="AA97" r:id="rId112"/>
    <hyperlink ref="AA98" r:id="rId113"/>
    <hyperlink ref="AA99" r:id="rId114"/>
    <hyperlink ref="AA101" r:id="rId115"/>
    <hyperlink ref="AA115" r:id="rId116"/>
    <hyperlink ref="AA116" r:id="rId117"/>
    <hyperlink ref="AA117" r:id="rId118"/>
    <hyperlink ref="AA119" r:id="rId119"/>
    <hyperlink ref="AA121" r:id="rId120"/>
    <hyperlink ref="AA120" r:id="rId121"/>
    <hyperlink ref="AA126" r:id="rId122"/>
    <hyperlink ref="AA127" r:id="rId123"/>
    <hyperlink ref="AA134" r:id="rId124"/>
    <hyperlink ref="AA135" r:id="rId125"/>
    <hyperlink ref="AA136" r:id="rId126"/>
    <hyperlink ref="C4" r:id="rId127"/>
    <hyperlink ref="AA4" r:id="rId128"/>
    <hyperlink ref="AA17" r:id="rId129"/>
    <hyperlink ref="AA35" r:id="rId130"/>
    <hyperlink ref="AA60" r:id="rId131"/>
    <hyperlink ref="AA125" r:id="rId132"/>
    <hyperlink ref="C29" r:id="rId133"/>
    <hyperlink ref="C33" r:id="rId134"/>
    <hyperlink ref="C38" r:id="rId135"/>
    <hyperlink ref="C52" r:id="rId136"/>
    <hyperlink ref="C57" r:id="rId137"/>
    <hyperlink ref="AA64" r:id="rId138"/>
    <hyperlink ref="C70" r:id="rId139"/>
    <hyperlink ref="C41" r:id="rId140"/>
    <hyperlink ref="AA41" r:id="rId141"/>
    <hyperlink ref="C79" r:id="rId142"/>
    <hyperlink ref="AA79" r:id="rId143"/>
    <hyperlink ref="AA76" r:id="rId144"/>
    <hyperlink ref="AA86" r:id="rId145"/>
    <hyperlink ref="C89" r:id="rId146"/>
    <hyperlink ref="C91" r:id="rId147"/>
    <hyperlink ref="C92" r:id="rId148"/>
    <hyperlink ref="C102" r:id="rId149"/>
    <hyperlink ref="AA102" r:id="rId150"/>
    <hyperlink ref="C104" r:id="rId151"/>
    <hyperlink ref="AA104" r:id="rId152"/>
    <hyperlink ref="C110" r:id="rId153"/>
    <hyperlink ref="AA110" r:id="rId154"/>
    <hyperlink ref="AA123" r:id="rId155"/>
    <hyperlink ref="AA124" r:id="rId156"/>
    <hyperlink ref="C123" r:id="rId157"/>
    <hyperlink ref="C124" r:id="rId158"/>
    <hyperlink ref="AA128" r:id="rId159"/>
    <hyperlink ref="C131" r:id="rId160"/>
    <hyperlink ref="C132" r:id="rId161"/>
    <hyperlink ref="AA131" r:id="rId162"/>
    <hyperlink ref="AA132" r:id="rId163"/>
    <hyperlink ref="AA33" r:id="rId164"/>
    <hyperlink ref="AA38" r:id="rId165"/>
    <hyperlink ref="AA52" r:id="rId166"/>
    <hyperlink ref="AA90" r:id="rId167"/>
    <hyperlink ref="A41" r:id="rId168"/>
    <hyperlink ref="A91" r:id="rId169"/>
    <hyperlink ref="A92" r:id="rId170"/>
    <hyperlink ref="A124" r:id="rId171"/>
    <hyperlink ref="A123" r:id="rId172"/>
    <hyperlink ref="C34" r:id="rId173"/>
    <hyperlink ref="C103" r:id="rId174"/>
    <hyperlink ref="C111" r:id="rId175"/>
    <hyperlink ref="C8" r:id="rId176"/>
    <hyperlink ref="C14" r:id="rId177"/>
    <hyperlink ref="C23" r:id="rId178"/>
    <hyperlink ref="C43" r:id="rId179"/>
    <hyperlink ref="C50" r:id="rId180"/>
    <hyperlink ref="C63" r:id="rId181"/>
    <hyperlink ref="C77" r:id="rId182"/>
    <hyperlink ref="C58" r:id="rId183"/>
    <hyperlink ref="C122" r:id="rId184"/>
    <hyperlink ref="C56" r:id="rId185"/>
    <hyperlink ref="C106" r:id="rId186"/>
    <hyperlink ref="C108" r:id="rId187"/>
    <hyperlink ref="C18" r:id="rId188"/>
    <hyperlink ref="C25" r:id="rId189"/>
    <hyperlink ref="C67" r:id="rId190"/>
    <hyperlink ref="C113" r:id="rId191"/>
    <hyperlink ref="C114" r:id="rId192"/>
    <hyperlink ref="C37" r:id="rId193"/>
    <hyperlink ref="C46" r:id="rId194"/>
    <hyperlink ref="AA34" r:id="rId195"/>
    <hyperlink ref="AA103" r:id="rId196"/>
    <hyperlink ref="AA14" r:id="rId197"/>
    <hyperlink ref="AA23" r:id="rId198"/>
    <hyperlink ref="AA43" r:id="rId199"/>
    <hyperlink ref="AA63" r:id="rId200"/>
    <hyperlink ref="AA77" r:id="rId201"/>
    <hyperlink ref="AA58" r:id="rId202"/>
    <hyperlink ref="AA122" r:id="rId203"/>
    <hyperlink ref="AA56" r:id="rId204"/>
    <hyperlink ref="AA106" r:id="rId205"/>
    <hyperlink ref="AA18" r:id="rId206"/>
    <hyperlink ref="AA67" r:id="rId207"/>
    <hyperlink ref="AA114" r:id="rId208"/>
    <hyperlink ref="AA37" r:id="rId209"/>
    <hyperlink ref="AA46" r:id="rId210"/>
    <hyperlink ref="AA8" r:id="rId211"/>
    <hyperlink ref="AA111" r:id="rId212"/>
    <hyperlink ref="AA50" r:id="rId213"/>
    <hyperlink ref="AA25" r:id="rId214"/>
    <hyperlink ref="AA113" r:id="rId215"/>
    <hyperlink ref="AA108" r:id="rId216"/>
    <hyperlink ref="C128" r:id="rId217"/>
    <hyperlink ref="C86" r:id="rId218"/>
    <hyperlink ref="C76" r:id="rId219"/>
    <hyperlink ref="C64" r:id="rId220"/>
    <hyperlink ref="C7" r:id="rId221"/>
    <hyperlink ref="AA7" r:id="rId222"/>
    <hyperlink ref="C5" r:id="rId223"/>
    <hyperlink ref="AA5" r:id="rId224"/>
    <hyperlink ref="C93" r:id="rId225"/>
    <hyperlink ref="C130" r:id="rId226"/>
    <hyperlink ref="C112" r:id="rId227"/>
    <hyperlink ref="C51" r:id="rId228"/>
    <hyperlink ref="AA51" r:id="rId229"/>
    <hyperlink ref="AA93" r:id="rId230"/>
    <hyperlink ref="AA130" r:id="rId231"/>
    <hyperlink ref="C109" r:id="rId232"/>
    <hyperlink ref="C40" r:id="rId233"/>
    <hyperlink ref="C61" r:id="rId234"/>
    <hyperlink ref="AA61" r:id="rId235" tooltip="SoroSuub Corporation"/>
    <hyperlink ref="AA40" r:id="rId236"/>
    <hyperlink ref="C44" r:id="rId237"/>
    <hyperlink ref="C13" r:id="rId238"/>
    <hyperlink ref="C15" r:id="rId239"/>
    <hyperlink ref="C69" r:id="rId240"/>
    <hyperlink ref="C75" r:id="rId241"/>
    <hyperlink ref="C94" r:id="rId242"/>
    <hyperlink ref="C81" r:id="rId243"/>
    <hyperlink ref="C100" r:id="rId244"/>
    <hyperlink ref="C2" r:id="rId245"/>
    <hyperlink ref="C39" r:id="rId246"/>
    <hyperlink ref="C55" r:id="rId247"/>
    <hyperlink ref="C68" r:id="rId248"/>
    <hyperlink ref="AA2" r:id="rId249" tooltip="Gallis-Tech"/>
    <hyperlink ref="AA39" r:id="rId250" tooltip="Nen-Carvon"/>
    <hyperlink ref="AA81" r:id="rId251" tooltip="Ikas-Adno"/>
    <hyperlink ref="AA94" r:id="rId252" tooltip="Loronar Corporation"/>
    <hyperlink ref="AA44" r:id="rId253"/>
    <hyperlink ref="AA75" r:id="rId254"/>
    <hyperlink ref="A4" r:id="rId255"/>
    <hyperlink ref="A70" r:id="rId256"/>
    <hyperlink ref="A104" r:id="rId257"/>
    <hyperlink ref="A28" r:id="rId258"/>
    <hyperlink ref="A57" r:id="rId259"/>
    <hyperlink ref="A89" r:id="rId260"/>
    <hyperlink ref="A102" r:id="rId261"/>
    <hyperlink ref="A110" r:id="rId262"/>
    <hyperlink ref="A112" r:id="rId263"/>
    <hyperlink ref="AA3" r:id="rId264"/>
    <hyperlink ref="A3" r:id="rId265"/>
    <hyperlink ref="C3" r:id="rId266"/>
  </hyperlinks>
  <pageMargins left="0.7" right="0.7" top="0.75" bottom="0.75" header="0.3" footer="0.3"/>
  <legacyDrawing r:id="rId267"/>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FFFF00"/>
  </sheetPr>
  <dimension ref="A1:AY393"/>
  <sheetViews>
    <sheetView workbookViewId="0">
      <pane ySplit="1" topLeftCell="A2" activePane="bottomLeft" state="frozen"/>
      <selection pane="bottomLeft" activeCell="A2" sqref="A2"/>
    </sheetView>
  </sheetViews>
  <sheetFormatPr baseColWidth="10" defaultColWidth="8.83203125" defaultRowHeight="12"/>
  <cols>
    <col min="1" max="1" width="4.1640625" style="5" customWidth="1"/>
    <col min="2" max="2" width="4.1640625" style="5" bestFit="1" customWidth="1"/>
    <col min="3" max="3" width="3.83203125" style="91" bestFit="1" customWidth="1"/>
    <col min="4" max="4" width="39" style="309" customWidth="1"/>
    <col min="5" max="5" width="3.83203125" style="5" customWidth="1"/>
    <col min="6" max="6" width="3.83203125" style="91" customWidth="1"/>
    <col min="7" max="7" width="3.83203125" style="5" customWidth="1"/>
    <col min="8" max="8" width="4.1640625" style="91" customWidth="1"/>
    <col min="9" max="9" width="5.1640625" style="5" customWidth="1"/>
    <col min="10" max="10" width="3.83203125" style="5" customWidth="1"/>
    <col min="11" max="11" width="4.1640625" style="91" customWidth="1"/>
    <col min="12" max="12" width="4.1640625" style="5" customWidth="1"/>
    <col min="13" max="14" width="3.83203125" style="5" customWidth="1"/>
    <col min="15" max="15" width="3.83203125" style="91" customWidth="1"/>
    <col min="16" max="17" width="3.83203125" style="5" customWidth="1"/>
    <col min="18" max="18" width="5.1640625" style="331" customWidth="1"/>
    <col min="19" max="19" width="5.6640625" style="316" customWidth="1"/>
    <col min="20" max="20" width="3.83203125" style="5" customWidth="1"/>
    <col min="21" max="21" width="5.1640625" style="316" customWidth="1"/>
    <col min="22" max="22" width="3.83203125" style="91" customWidth="1"/>
    <col min="23" max="23" width="9.33203125" style="286" customWidth="1"/>
    <col min="24" max="24" width="5.83203125" customWidth="1"/>
    <col min="25" max="25" width="4.5" customWidth="1"/>
    <col min="26" max="26" width="4" style="57" customWidth="1"/>
    <col min="27" max="27" width="5" style="323" customWidth="1"/>
    <col min="28" max="28" width="8.1640625" style="291" customWidth="1"/>
    <col min="29" max="29" width="8.1640625" style="299" customWidth="1"/>
    <col min="30" max="30" width="35" style="309" customWidth="1"/>
    <col min="31" max="31" width="107.1640625" style="57" customWidth="1"/>
    <col min="32" max="50" width="9.33203125" hidden="1" customWidth="1"/>
    <col min="51" max="51" width="0" hidden="1" customWidth="1"/>
  </cols>
  <sheetData>
    <row r="1" spans="1:51" s="213" customFormat="1" ht="120" customHeight="1" thickBot="1">
      <c r="A1" s="201" t="s">
        <v>4898</v>
      </c>
      <c r="B1" s="205" t="s">
        <v>4899</v>
      </c>
      <c r="C1" s="202" t="s">
        <v>1930</v>
      </c>
      <c r="D1" s="303" t="s">
        <v>2881</v>
      </c>
      <c r="E1" s="205" t="s">
        <v>3168</v>
      </c>
      <c r="F1" s="211" t="s">
        <v>4924</v>
      </c>
      <c r="G1" s="205" t="s">
        <v>2809</v>
      </c>
      <c r="H1" s="202" t="s">
        <v>2667</v>
      </c>
      <c r="I1" s="205" t="s">
        <v>2458</v>
      </c>
      <c r="J1" s="205" t="s">
        <v>2456</v>
      </c>
      <c r="K1" s="202" t="s">
        <v>2457</v>
      </c>
      <c r="L1" s="205" t="s">
        <v>5060</v>
      </c>
      <c r="M1" s="205" t="s">
        <v>5061</v>
      </c>
      <c r="N1" s="205" t="s">
        <v>5062</v>
      </c>
      <c r="O1" s="202" t="s">
        <v>4310</v>
      </c>
      <c r="P1" s="205" t="s">
        <v>2459</v>
      </c>
      <c r="Q1" s="205" t="s">
        <v>2460</v>
      </c>
      <c r="R1" s="328" t="s">
        <v>4594</v>
      </c>
      <c r="S1" s="313" t="s">
        <v>2573</v>
      </c>
      <c r="T1" s="212" t="s">
        <v>4901</v>
      </c>
      <c r="U1" s="313" t="s">
        <v>5059</v>
      </c>
      <c r="V1" s="211" t="s">
        <v>4923</v>
      </c>
      <c r="W1" s="285" t="s">
        <v>5362</v>
      </c>
      <c r="X1" s="242" t="s">
        <v>2066</v>
      </c>
      <c r="Y1" s="242" t="s">
        <v>2065</v>
      </c>
      <c r="Z1" s="243" t="s">
        <v>2251</v>
      </c>
      <c r="AA1" s="285" t="s">
        <v>2816</v>
      </c>
      <c r="AB1" s="285" t="s">
        <v>2879</v>
      </c>
      <c r="AC1" s="296" t="s">
        <v>2880</v>
      </c>
      <c r="AD1" s="303" t="s">
        <v>2877</v>
      </c>
      <c r="AE1" s="204" t="s">
        <v>2878</v>
      </c>
      <c r="AF1" s="335" t="s">
        <v>2103</v>
      </c>
      <c r="AG1" s="335" t="s">
        <v>2107</v>
      </c>
      <c r="AH1" s="335" t="s">
        <v>2101</v>
      </c>
      <c r="AI1" s="335" t="s">
        <v>2107</v>
      </c>
      <c r="AJ1" s="335" t="s">
        <v>1612</v>
      </c>
      <c r="AK1" s="335" t="s">
        <v>2107</v>
      </c>
      <c r="AL1" s="335" t="s">
        <v>2102</v>
      </c>
      <c r="AM1" s="335" t="s">
        <v>2107</v>
      </c>
      <c r="AN1" s="335" t="s">
        <v>2104</v>
      </c>
      <c r="AO1" s="335" t="s">
        <v>2107</v>
      </c>
      <c r="AP1" s="335" t="s">
        <v>2105</v>
      </c>
      <c r="AQ1" s="335" t="s">
        <v>2107</v>
      </c>
      <c r="AR1" s="335" t="s">
        <v>2106</v>
      </c>
      <c r="AS1" s="335" t="s">
        <v>2107</v>
      </c>
      <c r="AT1" s="335" t="s">
        <v>2108</v>
      </c>
      <c r="AU1" s="335" t="s">
        <v>2110</v>
      </c>
      <c r="AV1" s="335" t="s">
        <v>2113</v>
      </c>
      <c r="AW1" s="335" t="s">
        <v>2112</v>
      </c>
      <c r="AX1" s="335" t="s">
        <v>2115</v>
      </c>
    </row>
    <row r="2" spans="1:51">
      <c r="A2" s="341" t="s">
        <v>5058</v>
      </c>
      <c r="B2" s="5">
        <v>40</v>
      </c>
      <c r="C2" s="240" t="s">
        <v>2664</v>
      </c>
      <c r="D2" s="309" t="s">
        <v>5708</v>
      </c>
      <c r="E2" s="5">
        <v>5</v>
      </c>
      <c r="F2" s="91">
        <f>E2-IF(T2="A",4,IF(T2="E",2,IF(T2="S",1,IF(T2="U",-1,0))))</f>
        <v>5</v>
      </c>
      <c r="G2" s="2" t="s">
        <v>1770</v>
      </c>
      <c r="H2" s="32" t="s">
        <v>4911</v>
      </c>
      <c r="I2" s="5">
        <v>60</v>
      </c>
      <c r="J2" s="5">
        <v>10</v>
      </c>
      <c r="L2" s="5">
        <v>34</v>
      </c>
      <c r="M2" s="5">
        <v>18</v>
      </c>
      <c r="N2" s="5">
        <v>14</v>
      </c>
      <c r="O2" s="91">
        <v>3</v>
      </c>
      <c r="P2" s="5">
        <v>16</v>
      </c>
      <c r="Q2" s="5">
        <v>5</v>
      </c>
      <c r="R2" s="331">
        <v>1200</v>
      </c>
      <c r="S2" s="316">
        <v>1</v>
      </c>
      <c r="T2" s="2" t="s">
        <v>4926</v>
      </c>
      <c r="U2" s="316">
        <v>0</v>
      </c>
      <c r="W2" s="286">
        <v>6.5000000000000002E-2</v>
      </c>
      <c r="X2" s="1" t="s">
        <v>2088</v>
      </c>
      <c r="Y2" t="s">
        <v>1993</v>
      </c>
      <c r="Z2" s="57" t="s">
        <v>1993</v>
      </c>
      <c r="AA2" s="322" t="s">
        <v>2818</v>
      </c>
      <c r="AB2" s="291">
        <v>60000</v>
      </c>
      <c r="AC2" s="299">
        <v>25000</v>
      </c>
      <c r="AD2" s="306" t="s">
        <v>2930</v>
      </c>
    </row>
    <row r="3" spans="1:51">
      <c r="A3" s="67" t="s">
        <v>364</v>
      </c>
      <c r="B3" s="67">
        <v>98</v>
      </c>
      <c r="C3" s="30" t="s">
        <v>2664</v>
      </c>
      <c r="D3" s="308" t="s">
        <v>1638</v>
      </c>
      <c r="E3" s="55">
        <v>6</v>
      </c>
      <c r="F3" s="68">
        <f>E3-IF(T3="A",4,IF(T3="E",2,IF(T3="S",1,IF(T3="U",-1,0))))</f>
        <v>6</v>
      </c>
      <c r="G3" s="67" t="s">
        <v>1917</v>
      </c>
      <c r="H3" s="68" t="s">
        <v>5063</v>
      </c>
      <c r="I3" s="67">
        <v>100</v>
      </c>
      <c r="J3" s="67">
        <v>15</v>
      </c>
      <c r="K3" s="68"/>
      <c r="L3" s="55">
        <v>39</v>
      </c>
      <c r="M3" s="55">
        <v>10</v>
      </c>
      <c r="N3" s="55">
        <v>12</v>
      </c>
      <c r="O3" s="68">
        <v>12</v>
      </c>
      <c r="P3" s="55">
        <v>12</v>
      </c>
      <c r="Q3" s="55">
        <v>3</v>
      </c>
      <c r="R3" s="329">
        <v>800</v>
      </c>
      <c r="S3" s="315">
        <v>2</v>
      </c>
      <c r="T3" s="55"/>
      <c r="U3" s="314">
        <v>10</v>
      </c>
      <c r="V3" s="68"/>
      <c r="W3" s="286">
        <v>40</v>
      </c>
      <c r="X3" t="s">
        <v>2067</v>
      </c>
      <c r="Y3" t="s">
        <v>1619</v>
      </c>
      <c r="Z3" s="57" t="s">
        <v>1993</v>
      </c>
      <c r="AA3" s="321" t="s">
        <v>1747</v>
      </c>
      <c r="AB3" s="289">
        <v>75000</v>
      </c>
      <c r="AC3" s="297">
        <v>28000</v>
      </c>
      <c r="AD3" s="304" t="s">
        <v>1210</v>
      </c>
      <c r="AE3" s="256" t="s">
        <v>625</v>
      </c>
      <c r="AF3">
        <v>1</v>
      </c>
    </row>
    <row r="4" spans="1:51">
      <c r="A4" s="2" t="s">
        <v>1169</v>
      </c>
      <c r="B4" s="5">
        <v>68</v>
      </c>
      <c r="C4" s="240" t="s">
        <v>2664</v>
      </c>
      <c r="D4" s="310" t="s">
        <v>1224</v>
      </c>
      <c r="E4" s="5">
        <v>10</v>
      </c>
      <c r="F4" s="91">
        <v>9</v>
      </c>
      <c r="G4" s="5" t="s">
        <v>1918</v>
      </c>
      <c r="H4" s="91" t="s">
        <v>4911</v>
      </c>
      <c r="I4" s="5">
        <v>110</v>
      </c>
      <c r="J4" s="5">
        <v>10</v>
      </c>
      <c r="K4" s="91">
        <v>15</v>
      </c>
      <c r="L4" s="5">
        <v>40</v>
      </c>
      <c r="M4" s="5">
        <v>18</v>
      </c>
      <c r="N4" s="5">
        <v>16</v>
      </c>
      <c r="O4" s="91">
        <v>7</v>
      </c>
      <c r="P4" s="5">
        <v>16</v>
      </c>
      <c r="Q4" s="5">
        <v>4</v>
      </c>
      <c r="R4" s="331">
        <v>1000</v>
      </c>
      <c r="S4" s="316">
        <v>1</v>
      </c>
      <c r="T4" s="5" t="s">
        <v>2821</v>
      </c>
      <c r="U4" s="316">
        <v>1</v>
      </c>
      <c r="V4" s="91" t="s">
        <v>2455</v>
      </c>
      <c r="W4" s="286">
        <v>3.0000000000000001E-3</v>
      </c>
      <c r="X4" t="s">
        <v>2068</v>
      </c>
      <c r="Y4" t="s">
        <v>2237</v>
      </c>
      <c r="Z4" s="57" t="s">
        <v>3750</v>
      </c>
      <c r="AA4" s="323" t="s">
        <v>2818</v>
      </c>
      <c r="AD4" s="238" t="s">
        <v>1212</v>
      </c>
    </row>
    <row r="5" spans="1:51">
      <c r="A5" s="67" t="s">
        <v>1747</v>
      </c>
      <c r="B5" s="67">
        <v>217</v>
      </c>
      <c r="C5" s="30" t="s">
        <v>2664</v>
      </c>
      <c r="D5" s="308" t="s">
        <v>1737</v>
      </c>
      <c r="E5" s="55">
        <v>8</v>
      </c>
      <c r="F5" s="68">
        <f t="shared" ref="F5:F36" si="0">E5-IF(T5="A",4,IF(T5="E",2,IF(T5="S",1,IF(T5="U",-1,0))))</f>
        <v>7</v>
      </c>
      <c r="G5" s="67" t="s">
        <v>1770</v>
      </c>
      <c r="H5" s="68" t="s">
        <v>4911</v>
      </c>
      <c r="I5" s="67">
        <v>80</v>
      </c>
      <c r="J5" s="67">
        <v>10</v>
      </c>
      <c r="K5" s="68">
        <v>20</v>
      </c>
      <c r="L5" s="55">
        <v>36</v>
      </c>
      <c r="M5" s="55">
        <v>18</v>
      </c>
      <c r="N5" s="55">
        <v>14</v>
      </c>
      <c r="O5" s="68">
        <v>3</v>
      </c>
      <c r="P5" s="55">
        <v>16</v>
      </c>
      <c r="Q5" s="55">
        <v>6</v>
      </c>
      <c r="R5" s="329">
        <v>1450</v>
      </c>
      <c r="S5" s="315">
        <v>1</v>
      </c>
      <c r="T5" s="55" t="s">
        <v>2821</v>
      </c>
      <c r="U5" s="315">
        <v>0</v>
      </c>
      <c r="V5" s="68"/>
      <c r="W5" s="286">
        <v>7.4999999999999997E-2</v>
      </c>
      <c r="X5" t="s">
        <v>2084</v>
      </c>
      <c r="Y5" t="s">
        <v>3751</v>
      </c>
      <c r="Z5" s="57" t="s">
        <v>1993</v>
      </c>
      <c r="AA5" s="321" t="s">
        <v>1747</v>
      </c>
      <c r="AB5" s="290">
        <v>125000</v>
      </c>
      <c r="AC5" s="298">
        <v>70000</v>
      </c>
      <c r="AD5" s="305" t="s">
        <v>1208</v>
      </c>
      <c r="AE5" s="81" t="s">
        <v>625</v>
      </c>
      <c r="AF5">
        <v>2</v>
      </c>
    </row>
    <row r="6" spans="1:51">
      <c r="A6" s="67" t="s">
        <v>365</v>
      </c>
      <c r="B6" s="67">
        <v>204</v>
      </c>
      <c r="C6" s="30" t="s">
        <v>2664</v>
      </c>
      <c r="D6" s="308" t="s">
        <v>3157</v>
      </c>
      <c r="E6" s="55">
        <v>6</v>
      </c>
      <c r="F6" s="68">
        <f t="shared" si="0"/>
        <v>5</v>
      </c>
      <c r="G6" s="67" t="s">
        <v>1770</v>
      </c>
      <c r="H6" s="68" t="s">
        <v>4911</v>
      </c>
      <c r="I6" s="67">
        <v>60</v>
      </c>
      <c r="J6" s="67">
        <v>10</v>
      </c>
      <c r="K6" s="68"/>
      <c r="L6" s="55">
        <v>34</v>
      </c>
      <c r="M6" s="55">
        <v>18</v>
      </c>
      <c r="N6" s="55">
        <v>14</v>
      </c>
      <c r="O6" s="68">
        <v>4</v>
      </c>
      <c r="P6" s="55">
        <v>16</v>
      </c>
      <c r="Q6" s="55">
        <v>5</v>
      </c>
      <c r="R6" s="329">
        <v>1200</v>
      </c>
      <c r="S6" s="315">
        <v>1</v>
      </c>
      <c r="T6" s="55" t="s">
        <v>2821</v>
      </c>
      <c r="U6" s="314" t="s">
        <v>5013</v>
      </c>
      <c r="V6" s="68"/>
      <c r="W6" s="286">
        <v>5.5E-2</v>
      </c>
      <c r="X6" t="s">
        <v>2088</v>
      </c>
      <c r="Y6" t="s">
        <v>1993</v>
      </c>
      <c r="Z6" s="57" t="s">
        <v>1993</v>
      </c>
      <c r="AA6" s="322" t="s">
        <v>2818</v>
      </c>
      <c r="AB6" s="291">
        <v>80000</v>
      </c>
      <c r="AC6" s="299">
        <v>45000</v>
      </c>
      <c r="AD6" s="305" t="s">
        <v>1208</v>
      </c>
      <c r="AE6" s="81" t="s">
        <v>625</v>
      </c>
      <c r="AF6">
        <v>1</v>
      </c>
      <c r="AY6" s="359" t="s">
        <v>2152</v>
      </c>
    </row>
    <row r="7" spans="1:51">
      <c r="A7" s="67" t="s">
        <v>2821</v>
      </c>
      <c r="B7" s="67">
        <v>57</v>
      </c>
      <c r="C7" s="30" t="s">
        <v>2664</v>
      </c>
      <c r="D7" s="308" t="s">
        <v>3992</v>
      </c>
      <c r="E7" s="55">
        <v>18</v>
      </c>
      <c r="F7" s="68">
        <f t="shared" si="0"/>
        <v>17</v>
      </c>
      <c r="G7" s="67" t="s">
        <v>3170</v>
      </c>
      <c r="H7" s="68" t="s">
        <v>3171</v>
      </c>
      <c r="I7" s="67">
        <v>960</v>
      </c>
      <c r="J7" s="67">
        <v>20</v>
      </c>
      <c r="K7" s="68">
        <v>120</v>
      </c>
      <c r="L7" s="55">
        <v>86</v>
      </c>
      <c r="M7" s="55">
        <v>14</v>
      </c>
      <c r="N7" s="55">
        <v>16</v>
      </c>
      <c r="O7" s="68">
        <v>12</v>
      </c>
      <c r="P7" s="55">
        <v>12</v>
      </c>
      <c r="Q7" s="55">
        <v>4</v>
      </c>
      <c r="R7" s="329">
        <v>1200</v>
      </c>
      <c r="S7" s="315">
        <v>20141</v>
      </c>
      <c r="T7" s="55" t="s">
        <v>2821</v>
      </c>
      <c r="U7" s="315">
        <v>3200</v>
      </c>
      <c r="V7" s="68"/>
      <c r="W7" s="286">
        <v>10000</v>
      </c>
      <c r="X7" t="s">
        <v>2075</v>
      </c>
      <c r="Y7" t="s">
        <v>2246</v>
      </c>
      <c r="Z7" s="57" t="s">
        <v>1993</v>
      </c>
      <c r="AA7" s="321" t="s">
        <v>2818</v>
      </c>
      <c r="AB7" s="290"/>
      <c r="AC7" s="298"/>
      <c r="AD7" s="305" t="s">
        <v>1209</v>
      </c>
      <c r="AE7" s="81" t="s">
        <v>625</v>
      </c>
      <c r="AY7" s="359" t="s">
        <v>2153</v>
      </c>
    </row>
    <row r="8" spans="1:51">
      <c r="A8" s="67" t="s">
        <v>2821</v>
      </c>
      <c r="B8" s="67">
        <v>56</v>
      </c>
      <c r="C8" s="30" t="s">
        <v>2664</v>
      </c>
      <c r="D8" s="308" t="s">
        <v>3991</v>
      </c>
      <c r="E8" s="55">
        <v>18</v>
      </c>
      <c r="F8" s="68">
        <f t="shared" si="0"/>
        <v>17</v>
      </c>
      <c r="G8" s="67" t="s">
        <v>3170</v>
      </c>
      <c r="H8" s="68" t="s">
        <v>3171</v>
      </c>
      <c r="I8" s="67">
        <v>960</v>
      </c>
      <c r="J8" s="67">
        <v>20</v>
      </c>
      <c r="K8" s="68">
        <v>120</v>
      </c>
      <c r="L8" s="55">
        <v>86</v>
      </c>
      <c r="M8" s="55">
        <v>14</v>
      </c>
      <c r="N8" s="55">
        <v>16</v>
      </c>
      <c r="O8" s="68">
        <v>12</v>
      </c>
      <c r="P8" s="55">
        <v>12</v>
      </c>
      <c r="Q8" s="55">
        <v>4</v>
      </c>
      <c r="R8" s="329">
        <v>1200</v>
      </c>
      <c r="S8" s="315">
        <v>20141</v>
      </c>
      <c r="T8" s="55" t="s">
        <v>2821</v>
      </c>
      <c r="U8" s="314" t="s">
        <v>4829</v>
      </c>
      <c r="V8" s="68"/>
      <c r="W8" s="286">
        <v>11250</v>
      </c>
      <c r="X8" t="s">
        <v>2075</v>
      </c>
      <c r="Y8" t="s">
        <v>2246</v>
      </c>
      <c r="Z8" s="57" t="s">
        <v>1993</v>
      </c>
      <c r="AA8" s="321" t="s">
        <v>2818</v>
      </c>
      <c r="AB8" s="290"/>
      <c r="AC8" s="298"/>
      <c r="AD8" s="305" t="s">
        <v>1209</v>
      </c>
      <c r="AE8" s="81" t="s">
        <v>625</v>
      </c>
      <c r="AY8" s="359" t="s">
        <v>2154</v>
      </c>
    </row>
    <row r="9" spans="1:51">
      <c r="A9" s="67" t="s">
        <v>2821</v>
      </c>
      <c r="B9" s="67">
        <v>58</v>
      </c>
      <c r="C9" s="30" t="s">
        <v>2664</v>
      </c>
      <c r="D9" s="308" t="s">
        <v>3847</v>
      </c>
      <c r="E9" s="55">
        <v>7</v>
      </c>
      <c r="F9" s="68">
        <f t="shared" si="0"/>
        <v>7</v>
      </c>
      <c r="G9" s="67" t="s">
        <v>3169</v>
      </c>
      <c r="H9" s="68" t="s">
        <v>3171</v>
      </c>
      <c r="I9" s="67">
        <v>600</v>
      </c>
      <c r="J9" s="67">
        <v>15</v>
      </c>
      <c r="K9" s="68"/>
      <c r="L9" s="55">
        <v>62</v>
      </c>
      <c r="M9" s="55">
        <v>10</v>
      </c>
      <c r="N9" s="55">
        <v>12</v>
      </c>
      <c r="O9" s="68">
        <v>12</v>
      </c>
      <c r="P9" s="55">
        <v>12</v>
      </c>
      <c r="Q9" s="55">
        <v>1</v>
      </c>
      <c r="R9" s="329">
        <v>650</v>
      </c>
      <c r="S9" s="315">
        <v>8</v>
      </c>
      <c r="T9" s="55"/>
      <c r="U9" s="314" t="s">
        <v>5013</v>
      </c>
      <c r="V9" s="68"/>
      <c r="W9" s="286">
        <v>90000</v>
      </c>
      <c r="X9" t="s">
        <v>2068</v>
      </c>
      <c r="Y9" t="s">
        <v>1619</v>
      </c>
      <c r="Z9" s="57" t="s">
        <v>1993</v>
      </c>
      <c r="AA9" s="321" t="s">
        <v>1747</v>
      </c>
      <c r="AB9" s="290">
        <v>1000000</v>
      </c>
      <c r="AC9" s="298">
        <v>500000</v>
      </c>
      <c r="AD9" s="305" t="s">
        <v>1211</v>
      </c>
      <c r="AE9" s="81" t="s">
        <v>625</v>
      </c>
      <c r="AY9" s="359" t="s">
        <v>2155</v>
      </c>
    </row>
    <row r="10" spans="1:51">
      <c r="A10" s="2" t="s">
        <v>1758</v>
      </c>
      <c r="B10" s="5">
        <v>146</v>
      </c>
      <c r="C10" s="240" t="s">
        <v>2664</v>
      </c>
      <c r="D10" s="310" t="s">
        <v>3579</v>
      </c>
      <c r="E10" s="5">
        <v>10</v>
      </c>
      <c r="F10" s="91">
        <f t="shared" si="0"/>
        <v>9</v>
      </c>
      <c r="G10" s="2" t="s">
        <v>1917</v>
      </c>
      <c r="H10" s="32" t="s">
        <v>5063</v>
      </c>
      <c r="I10" s="5">
        <v>120</v>
      </c>
      <c r="J10" s="5">
        <v>15</v>
      </c>
      <c r="K10" s="91">
        <v>20</v>
      </c>
      <c r="L10" s="5">
        <v>42</v>
      </c>
      <c r="M10" s="5">
        <v>14</v>
      </c>
      <c r="N10" s="5">
        <v>14</v>
      </c>
      <c r="O10" s="91">
        <v>12</v>
      </c>
      <c r="P10" s="5">
        <v>12</v>
      </c>
      <c r="Q10" s="5">
        <v>3</v>
      </c>
      <c r="R10" s="330">
        <v>800</v>
      </c>
      <c r="S10" s="316">
        <v>8</v>
      </c>
      <c r="T10" s="2" t="s">
        <v>2821</v>
      </c>
      <c r="U10" s="316">
        <v>6</v>
      </c>
      <c r="W10" s="286">
        <v>25</v>
      </c>
      <c r="X10" t="s">
        <v>2069</v>
      </c>
      <c r="Y10" t="s">
        <v>4039</v>
      </c>
      <c r="Z10" s="57" t="s">
        <v>1993</v>
      </c>
      <c r="AA10" s="321" t="s">
        <v>1747</v>
      </c>
      <c r="AB10" s="290">
        <v>200000</v>
      </c>
      <c r="AC10" s="298">
        <v>75000</v>
      </c>
      <c r="AD10" s="306" t="s">
        <v>3451</v>
      </c>
      <c r="AY10" s="359" t="s">
        <v>2156</v>
      </c>
    </row>
    <row r="11" spans="1:51">
      <c r="A11" s="2" t="s">
        <v>1758</v>
      </c>
      <c r="B11" s="5">
        <v>146</v>
      </c>
      <c r="C11" s="233" t="s">
        <v>2664</v>
      </c>
      <c r="D11" s="89" t="s">
        <v>2099</v>
      </c>
      <c r="E11" s="5">
        <v>10</v>
      </c>
      <c r="F11" s="91">
        <f t="shared" si="0"/>
        <v>9</v>
      </c>
      <c r="G11" s="2" t="s">
        <v>1917</v>
      </c>
      <c r="H11" s="32" t="s">
        <v>5063</v>
      </c>
      <c r="I11" s="5">
        <v>120</v>
      </c>
      <c r="J11" s="5">
        <v>15</v>
      </c>
      <c r="K11" s="91">
        <v>20</v>
      </c>
      <c r="L11" s="5">
        <v>42</v>
      </c>
      <c r="M11" s="5">
        <v>14</v>
      </c>
      <c r="N11" s="5">
        <v>14</v>
      </c>
      <c r="O11" s="91">
        <v>12</v>
      </c>
      <c r="P11" s="5">
        <v>12</v>
      </c>
      <c r="Q11" s="5">
        <v>3</v>
      </c>
      <c r="R11" s="42">
        <v>800</v>
      </c>
      <c r="S11" s="5">
        <v>8</v>
      </c>
      <c r="T11" s="2" t="s">
        <v>2821</v>
      </c>
      <c r="U11" s="5">
        <v>6</v>
      </c>
      <c r="W11">
        <v>100</v>
      </c>
      <c r="X11" s="1" t="s">
        <v>2070</v>
      </c>
      <c r="Y11" t="s">
        <v>1619</v>
      </c>
      <c r="Z11" s="57" t="s">
        <v>2238</v>
      </c>
      <c r="AA11" s="220" t="s">
        <v>1747</v>
      </c>
      <c r="AB11" s="247">
        <v>200000</v>
      </c>
      <c r="AC11" s="248">
        <v>75000</v>
      </c>
      <c r="AD11" s="334" t="s">
        <v>3451</v>
      </c>
      <c r="AY11" s="359" t="s">
        <v>2157</v>
      </c>
    </row>
    <row r="12" spans="1:51">
      <c r="A12" s="9" t="s">
        <v>2665</v>
      </c>
      <c r="C12" s="240" t="s">
        <v>2664</v>
      </c>
      <c r="D12" s="309" t="s">
        <v>5378</v>
      </c>
      <c r="E12" s="5">
        <v>10</v>
      </c>
      <c r="F12" s="91">
        <f t="shared" si="0"/>
        <v>9</v>
      </c>
      <c r="G12" s="5" t="s">
        <v>1918</v>
      </c>
      <c r="H12" s="91" t="s">
        <v>4911</v>
      </c>
      <c r="I12" s="5">
        <v>130</v>
      </c>
      <c r="J12" s="5">
        <v>10</v>
      </c>
      <c r="K12" s="91">
        <v>30</v>
      </c>
      <c r="L12" s="5">
        <v>43</v>
      </c>
      <c r="M12" s="5">
        <v>18</v>
      </c>
      <c r="N12" s="5">
        <v>16</v>
      </c>
      <c r="O12" s="91">
        <v>7</v>
      </c>
      <c r="P12" s="5">
        <v>16</v>
      </c>
      <c r="Q12" s="5">
        <v>4</v>
      </c>
      <c r="R12" s="331">
        <v>1050</v>
      </c>
      <c r="S12" s="316">
        <v>1</v>
      </c>
      <c r="T12" s="5" t="s">
        <v>2821</v>
      </c>
      <c r="U12" s="316">
        <v>0</v>
      </c>
      <c r="W12" s="286">
        <v>0.1</v>
      </c>
      <c r="X12" t="s">
        <v>2085</v>
      </c>
      <c r="Y12" t="s">
        <v>2237</v>
      </c>
      <c r="Z12" s="57" t="s">
        <v>3750</v>
      </c>
      <c r="AA12" s="323" t="s">
        <v>2818</v>
      </c>
      <c r="AB12" s="291">
        <v>125000</v>
      </c>
      <c r="AC12" s="299">
        <v>125000</v>
      </c>
      <c r="AD12" s="238" t="s">
        <v>3066</v>
      </c>
    </row>
    <row r="13" spans="1:51">
      <c r="A13" s="67" t="s">
        <v>363</v>
      </c>
      <c r="B13" s="67">
        <v>180</v>
      </c>
      <c r="C13" s="30" t="s">
        <v>2664</v>
      </c>
      <c r="D13" s="308" t="s">
        <v>348</v>
      </c>
      <c r="E13" s="55">
        <v>11</v>
      </c>
      <c r="F13" s="68">
        <f t="shared" si="0"/>
        <v>9</v>
      </c>
      <c r="G13" s="67" t="s">
        <v>1918</v>
      </c>
      <c r="H13" s="68" t="s">
        <v>4911</v>
      </c>
      <c r="I13" s="67">
        <v>150</v>
      </c>
      <c r="J13" s="67">
        <v>10</v>
      </c>
      <c r="K13" s="68">
        <v>25</v>
      </c>
      <c r="L13" s="55">
        <v>46</v>
      </c>
      <c r="M13" s="55">
        <v>18</v>
      </c>
      <c r="N13" s="55">
        <v>14</v>
      </c>
      <c r="O13" s="68">
        <v>8</v>
      </c>
      <c r="P13" s="55">
        <v>16</v>
      </c>
      <c r="Q13" s="55">
        <v>4</v>
      </c>
      <c r="R13" s="329">
        <v>1050</v>
      </c>
      <c r="S13" s="315">
        <v>3</v>
      </c>
      <c r="T13" s="55" t="s">
        <v>1760</v>
      </c>
      <c r="U13" s="314">
        <v>0</v>
      </c>
      <c r="V13" s="68" t="s">
        <v>2455</v>
      </c>
      <c r="W13" s="286">
        <v>0.11</v>
      </c>
      <c r="X13" t="s">
        <v>2093</v>
      </c>
      <c r="Y13" t="s">
        <v>2241</v>
      </c>
      <c r="Z13" s="57" t="s">
        <v>1993</v>
      </c>
      <c r="AA13" s="322" t="s">
        <v>2818</v>
      </c>
      <c r="AB13" s="291">
        <v>155000</v>
      </c>
      <c r="AC13" s="299">
        <v>70000</v>
      </c>
      <c r="AD13" s="305" t="s">
        <v>1212</v>
      </c>
      <c r="AE13" s="81" t="s">
        <v>625</v>
      </c>
    </row>
    <row r="14" spans="1:51">
      <c r="A14" s="67" t="s">
        <v>2821</v>
      </c>
      <c r="B14" s="67">
        <v>61</v>
      </c>
      <c r="C14" s="30" t="s">
        <v>2664</v>
      </c>
      <c r="D14" s="308" t="s">
        <v>348</v>
      </c>
      <c r="E14" s="55">
        <v>11</v>
      </c>
      <c r="F14" s="68">
        <f t="shared" si="0"/>
        <v>9</v>
      </c>
      <c r="G14" s="67" t="s">
        <v>1918</v>
      </c>
      <c r="H14" s="68" t="s">
        <v>4911</v>
      </c>
      <c r="I14" s="67">
        <v>150</v>
      </c>
      <c r="J14" s="67">
        <v>10</v>
      </c>
      <c r="K14" s="68">
        <v>25</v>
      </c>
      <c r="L14" s="55">
        <v>46</v>
      </c>
      <c r="M14" s="55">
        <v>18</v>
      </c>
      <c r="N14" s="55">
        <v>14</v>
      </c>
      <c r="O14" s="68">
        <v>8</v>
      </c>
      <c r="P14" s="55">
        <v>16</v>
      </c>
      <c r="Q14" s="55">
        <v>4</v>
      </c>
      <c r="R14" s="329">
        <v>1050</v>
      </c>
      <c r="S14" s="315">
        <v>3</v>
      </c>
      <c r="T14" s="55" t="s">
        <v>1760</v>
      </c>
      <c r="U14" s="314">
        <v>0</v>
      </c>
      <c r="V14" s="68" t="s">
        <v>2455</v>
      </c>
      <c r="W14" s="286">
        <v>0.11</v>
      </c>
      <c r="X14" t="s">
        <v>2093</v>
      </c>
      <c r="Y14" t="s">
        <v>2241</v>
      </c>
      <c r="Z14" s="57" t="s">
        <v>1993</v>
      </c>
      <c r="AA14" s="321" t="s">
        <v>2818</v>
      </c>
      <c r="AB14" s="290">
        <v>155000</v>
      </c>
      <c r="AC14" s="298">
        <v>70000</v>
      </c>
      <c r="AD14" s="305" t="s">
        <v>1212</v>
      </c>
      <c r="AE14" s="81" t="s">
        <v>625</v>
      </c>
    </row>
    <row r="15" spans="1:51">
      <c r="A15" s="67" t="s">
        <v>1747</v>
      </c>
      <c r="B15" s="67">
        <v>189</v>
      </c>
      <c r="C15" s="30" t="s">
        <v>2664</v>
      </c>
      <c r="D15" s="308" t="s">
        <v>5093</v>
      </c>
      <c r="E15" s="55">
        <v>19</v>
      </c>
      <c r="F15" s="68">
        <f t="shared" si="0"/>
        <v>19</v>
      </c>
      <c r="G15" s="67" t="s">
        <v>3169</v>
      </c>
      <c r="H15" s="68" t="s">
        <v>3171</v>
      </c>
      <c r="I15" s="67">
        <v>1200</v>
      </c>
      <c r="J15" s="67">
        <v>15</v>
      </c>
      <c r="K15" s="68">
        <v>160</v>
      </c>
      <c r="L15" s="55">
        <v>66</v>
      </c>
      <c r="M15" s="55">
        <v>18</v>
      </c>
      <c r="N15" s="55">
        <v>20</v>
      </c>
      <c r="O15" s="68">
        <v>14</v>
      </c>
      <c r="P15" s="55"/>
      <c r="Q15" s="55">
        <v>4</v>
      </c>
      <c r="R15" s="329"/>
      <c r="S15" s="315">
        <v>1400</v>
      </c>
      <c r="T15" s="55"/>
      <c r="U15" s="315">
        <v>200</v>
      </c>
      <c r="V15" s="68"/>
      <c r="W15" s="286">
        <v>5000</v>
      </c>
      <c r="X15" t="s">
        <v>2076</v>
      </c>
      <c r="Y15" t="s">
        <v>2237</v>
      </c>
      <c r="Z15" s="57" t="s">
        <v>2236</v>
      </c>
      <c r="AA15" s="321" t="s">
        <v>2818</v>
      </c>
      <c r="AB15" s="290"/>
      <c r="AC15" s="298"/>
      <c r="AD15" s="305" t="s">
        <v>1208</v>
      </c>
      <c r="AE15" s="81" t="s">
        <v>625</v>
      </c>
    </row>
    <row r="16" spans="1:51">
      <c r="A16" s="76" t="s">
        <v>2665</v>
      </c>
      <c r="B16" s="67"/>
      <c r="C16" s="77" t="s">
        <v>2666</v>
      </c>
      <c r="D16" s="311" t="s">
        <v>3167</v>
      </c>
      <c r="E16" s="55">
        <v>15</v>
      </c>
      <c r="F16" s="68">
        <f t="shared" si="0"/>
        <v>14</v>
      </c>
      <c r="G16" s="67" t="s">
        <v>3170</v>
      </c>
      <c r="H16" s="68" t="s">
        <v>3171</v>
      </c>
      <c r="I16" s="67">
        <v>1500</v>
      </c>
      <c r="J16" s="67">
        <v>20</v>
      </c>
      <c r="K16" s="68">
        <v>100</v>
      </c>
      <c r="L16" s="55">
        <v>90</v>
      </c>
      <c r="M16" s="55">
        <v>14</v>
      </c>
      <c r="N16" s="55">
        <v>16</v>
      </c>
      <c r="O16" s="68">
        <v>14</v>
      </c>
      <c r="P16" s="55"/>
      <c r="Q16" s="55">
        <v>2</v>
      </c>
      <c r="R16" s="329"/>
      <c r="S16" s="315">
        <v>5000</v>
      </c>
      <c r="T16" s="55" t="s">
        <v>2821</v>
      </c>
      <c r="U16" s="315" t="s">
        <v>4854</v>
      </c>
      <c r="V16" s="68"/>
      <c r="W16" s="286">
        <v>10000</v>
      </c>
      <c r="X16" t="s">
        <v>2075</v>
      </c>
      <c r="Y16" t="s">
        <v>3751</v>
      </c>
      <c r="Z16" s="57" t="s">
        <v>2243</v>
      </c>
      <c r="AA16" s="322" t="s">
        <v>2461</v>
      </c>
      <c r="AD16" s="307" t="s">
        <v>5274</v>
      </c>
      <c r="AE16" s="81" t="s">
        <v>625</v>
      </c>
    </row>
    <row r="17" spans="1:31">
      <c r="A17" s="67" t="s">
        <v>2821</v>
      </c>
      <c r="B17" s="67">
        <v>128</v>
      </c>
      <c r="C17" s="30" t="s">
        <v>2664</v>
      </c>
      <c r="D17" s="308" t="s">
        <v>5275</v>
      </c>
      <c r="E17" s="55">
        <v>16</v>
      </c>
      <c r="F17" s="68">
        <f t="shared" si="0"/>
        <v>12</v>
      </c>
      <c r="G17" s="67" t="s">
        <v>1917</v>
      </c>
      <c r="H17" s="68" t="s">
        <v>4911</v>
      </c>
      <c r="I17" s="67">
        <v>90</v>
      </c>
      <c r="J17" s="67">
        <v>15</v>
      </c>
      <c r="K17" s="68">
        <v>30</v>
      </c>
      <c r="L17" s="55">
        <v>38</v>
      </c>
      <c r="M17" s="55">
        <v>20</v>
      </c>
      <c r="N17" s="55">
        <v>16</v>
      </c>
      <c r="O17" s="68">
        <v>11</v>
      </c>
      <c r="P17" s="55">
        <v>16</v>
      </c>
      <c r="Q17" s="55">
        <v>4</v>
      </c>
      <c r="R17" s="329">
        <v>1180</v>
      </c>
      <c r="S17" s="315">
        <v>1</v>
      </c>
      <c r="T17" s="55" t="s">
        <v>2819</v>
      </c>
      <c r="U17" s="314" t="s">
        <v>5024</v>
      </c>
      <c r="V17" s="68"/>
      <c r="W17" s="286">
        <v>25</v>
      </c>
      <c r="X17" t="s">
        <v>2070</v>
      </c>
      <c r="Y17" t="s">
        <v>2241</v>
      </c>
      <c r="Z17" s="57" t="s">
        <v>2236</v>
      </c>
      <c r="AA17" s="321" t="s">
        <v>2818</v>
      </c>
      <c r="AB17" s="290"/>
      <c r="AC17" s="298"/>
      <c r="AD17" s="305" t="s">
        <v>1092</v>
      </c>
      <c r="AE17" s="34" t="s">
        <v>3843</v>
      </c>
    </row>
    <row r="18" spans="1:31">
      <c r="A18" s="224" t="s">
        <v>1758</v>
      </c>
      <c r="B18" s="224">
        <v>130</v>
      </c>
      <c r="C18" s="240" t="s">
        <v>2664</v>
      </c>
      <c r="D18" s="310" t="s">
        <v>3544</v>
      </c>
      <c r="E18" s="5">
        <v>16</v>
      </c>
      <c r="F18" s="91">
        <f t="shared" si="0"/>
        <v>15</v>
      </c>
      <c r="G18" s="5" t="s">
        <v>3169</v>
      </c>
      <c r="H18" s="91" t="s">
        <v>3171</v>
      </c>
      <c r="I18" s="5">
        <v>880</v>
      </c>
      <c r="J18" s="5">
        <v>15</v>
      </c>
      <c r="K18" s="91">
        <v>120</v>
      </c>
      <c r="L18" s="5">
        <v>66</v>
      </c>
      <c r="M18" s="5">
        <v>14</v>
      </c>
      <c r="N18" s="5">
        <v>18</v>
      </c>
      <c r="O18" s="91">
        <v>12</v>
      </c>
      <c r="P18" s="5">
        <v>12</v>
      </c>
      <c r="Q18" s="5">
        <v>3</v>
      </c>
      <c r="R18" s="331">
        <v>950</v>
      </c>
      <c r="S18" s="316" t="s">
        <v>3566</v>
      </c>
      <c r="T18" s="5" t="s">
        <v>2821</v>
      </c>
      <c r="U18" s="316">
        <v>60</v>
      </c>
      <c r="W18" s="286">
        <v>2100</v>
      </c>
      <c r="X18" t="s">
        <v>2076</v>
      </c>
      <c r="Y18" t="s">
        <v>3751</v>
      </c>
      <c r="Z18" s="57" t="s">
        <v>2243</v>
      </c>
      <c r="AA18" s="321" t="s">
        <v>2818</v>
      </c>
      <c r="AB18" s="290"/>
      <c r="AC18" s="298"/>
      <c r="AD18" s="306" t="s">
        <v>1211</v>
      </c>
      <c r="AE18" s="57" t="s">
        <v>3567</v>
      </c>
    </row>
    <row r="19" spans="1:31">
      <c r="A19" s="224" t="s">
        <v>1758</v>
      </c>
      <c r="B19" s="224">
        <v>131</v>
      </c>
      <c r="C19" s="240" t="s">
        <v>2664</v>
      </c>
      <c r="D19" s="310" t="s">
        <v>3547</v>
      </c>
      <c r="E19" s="5">
        <v>12</v>
      </c>
      <c r="F19" s="91">
        <f t="shared" si="0"/>
        <v>11</v>
      </c>
      <c r="G19" s="5" t="s">
        <v>1918</v>
      </c>
      <c r="H19" s="91" t="s">
        <v>4911</v>
      </c>
      <c r="I19" s="5">
        <v>145</v>
      </c>
      <c r="J19" s="5">
        <v>10</v>
      </c>
      <c r="K19" s="91">
        <v>15</v>
      </c>
      <c r="L19" s="5">
        <v>48</v>
      </c>
      <c r="M19" s="5">
        <v>18</v>
      </c>
      <c r="N19" s="5">
        <v>16</v>
      </c>
      <c r="O19" s="91">
        <v>7</v>
      </c>
      <c r="P19" s="5">
        <v>16</v>
      </c>
      <c r="Q19" s="5">
        <v>4</v>
      </c>
      <c r="R19" s="331">
        <v>1050</v>
      </c>
      <c r="S19" s="316">
        <v>1</v>
      </c>
      <c r="T19" s="5" t="s">
        <v>2821</v>
      </c>
      <c r="U19" s="316">
        <v>0</v>
      </c>
      <c r="W19" s="286">
        <v>0.1</v>
      </c>
      <c r="X19" t="s">
        <v>2085</v>
      </c>
      <c r="Y19" t="s">
        <v>2236</v>
      </c>
      <c r="Z19" s="57" t="s">
        <v>1993</v>
      </c>
      <c r="AA19" s="321" t="s">
        <v>2818</v>
      </c>
      <c r="AB19" s="290">
        <v>125000</v>
      </c>
      <c r="AC19" s="298">
        <v>75000</v>
      </c>
      <c r="AD19" s="306" t="s">
        <v>3066</v>
      </c>
    </row>
    <row r="20" spans="1:31">
      <c r="A20" s="67" t="s">
        <v>364</v>
      </c>
      <c r="B20" s="67">
        <v>180</v>
      </c>
      <c r="C20" s="30" t="s">
        <v>2664</v>
      </c>
      <c r="D20" s="308" t="s">
        <v>5050</v>
      </c>
      <c r="E20" s="55">
        <v>11</v>
      </c>
      <c r="F20" s="68">
        <f t="shared" si="0"/>
        <v>10</v>
      </c>
      <c r="G20" s="67" t="s">
        <v>1770</v>
      </c>
      <c r="H20" s="68" t="s">
        <v>4911</v>
      </c>
      <c r="I20" s="67">
        <v>110</v>
      </c>
      <c r="J20" s="67">
        <v>5</v>
      </c>
      <c r="K20" s="68">
        <v>15</v>
      </c>
      <c r="L20" s="55">
        <v>43</v>
      </c>
      <c r="M20" s="55">
        <v>25</v>
      </c>
      <c r="N20" s="55">
        <v>14</v>
      </c>
      <c r="O20" s="68">
        <v>4</v>
      </c>
      <c r="P20" s="55">
        <v>16</v>
      </c>
      <c r="Q20" s="55">
        <v>5</v>
      </c>
      <c r="R20" s="329">
        <v>1400</v>
      </c>
      <c r="S20" s="315">
        <v>1</v>
      </c>
      <c r="T20" s="55" t="s">
        <v>2821</v>
      </c>
      <c r="U20" s="314" t="s">
        <v>5013</v>
      </c>
      <c r="V20" s="68"/>
      <c r="W20" s="286">
        <v>0.02</v>
      </c>
      <c r="X20" t="s">
        <v>2093</v>
      </c>
      <c r="Y20" t="s">
        <v>3751</v>
      </c>
      <c r="Z20" s="57" t="s">
        <v>1993</v>
      </c>
      <c r="AA20" s="321" t="s">
        <v>2818</v>
      </c>
      <c r="AB20" s="292">
        <v>360000</v>
      </c>
      <c r="AC20" s="297"/>
      <c r="AD20" s="305" t="s">
        <v>1093</v>
      </c>
      <c r="AE20" s="257" t="s">
        <v>3482</v>
      </c>
    </row>
    <row r="21" spans="1:31">
      <c r="A21" s="67" t="s">
        <v>2821</v>
      </c>
      <c r="B21" s="67">
        <v>63</v>
      </c>
      <c r="C21" s="30" t="s">
        <v>2664</v>
      </c>
      <c r="D21" s="308" t="s">
        <v>337</v>
      </c>
      <c r="E21" s="55">
        <v>9</v>
      </c>
      <c r="F21" s="68">
        <f t="shared" si="0"/>
        <v>8</v>
      </c>
      <c r="G21" s="67" t="s">
        <v>1770</v>
      </c>
      <c r="H21" s="68" t="s">
        <v>4911</v>
      </c>
      <c r="I21" s="67">
        <v>80</v>
      </c>
      <c r="J21" s="67">
        <v>10</v>
      </c>
      <c r="K21" s="68">
        <v>15</v>
      </c>
      <c r="L21" s="55">
        <v>36</v>
      </c>
      <c r="M21" s="55">
        <v>26</v>
      </c>
      <c r="N21" s="55">
        <v>16</v>
      </c>
      <c r="O21" s="68">
        <v>3</v>
      </c>
      <c r="P21" s="55">
        <v>16</v>
      </c>
      <c r="Q21" s="55">
        <v>6</v>
      </c>
      <c r="R21" s="329">
        <v>1300</v>
      </c>
      <c r="S21" s="315">
        <v>1</v>
      </c>
      <c r="T21" s="55" t="s">
        <v>2821</v>
      </c>
      <c r="U21" s="314" t="s">
        <v>5013</v>
      </c>
      <c r="V21" s="68"/>
      <c r="W21" s="286">
        <v>0.04</v>
      </c>
      <c r="X21" t="s">
        <v>2093</v>
      </c>
      <c r="Y21" t="s">
        <v>2237</v>
      </c>
      <c r="Z21" s="57" t="s">
        <v>1993</v>
      </c>
      <c r="AA21" s="322" t="s">
        <v>2818</v>
      </c>
      <c r="AB21" s="291">
        <v>175000</v>
      </c>
      <c r="AC21" s="299">
        <v>70000</v>
      </c>
      <c r="AD21" s="305" t="s">
        <v>1094</v>
      </c>
      <c r="AE21" s="81" t="s">
        <v>625</v>
      </c>
    </row>
    <row r="22" spans="1:31">
      <c r="A22" s="67" t="s">
        <v>2821</v>
      </c>
      <c r="B22" s="67">
        <v>63</v>
      </c>
      <c r="C22" s="30" t="s">
        <v>2664</v>
      </c>
      <c r="D22" s="308" t="s">
        <v>338</v>
      </c>
      <c r="E22" s="55">
        <v>9</v>
      </c>
      <c r="F22" s="68">
        <f t="shared" si="0"/>
        <v>8</v>
      </c>
      <c r="G22" s="67" t="s">
        <v>1770</v>
      </c>
      <c r="H22" s="68" t="s">
        <v>4911</v>
      </c>
      <c r="I22" s="67">
        <v>80</v>
      </c>
      <c r="J22" s="67">
        <v>10</v>
      </c>
      <c r="K22" s="68">
        <v>15</v>
      </c>
      <c r="L22" s="55">
        <v>36</v>
      </c>
      <c r="M22" s="55">
        <v>26</v>
      </c>
      <c r="N22" s="55">
        <v>16</v>
      </c>
      <c r="O22" s="68">
        <v>3</v>
      </c>
      <c r="P22" s="55">
        <v>16</v>
      </c>
      <c r="Q22" s="55">
        <v>6</v>
      </c>
      <c r="R22" s="329">
        <v>1300</v>
      </c>
      <c r="S22" s="315">
        <v>1</v>
      </c>
      <c r="T22" s="55" t="s">
        <v>2821</v>
      </c>
      <c r="U22" s="314" t="s">
        <v>5013</v>
      </c>
      <c r="V22" s="68"/>
      <c r="W22" s="286">
        <v>0.04</v>
      </c>
      <c r="X22" t="s">
        <v>2093</v>
      </c>
      <c r="Y22" t="s">
        <v>2237</v>
      </c>
      <c r="Z22" s="57" t="s">
        <v>1993</v>
      </c>
      <c r="AA22" s="322" t="s">
        <v>2818</v>
      </c>
      <c r="AB22" s="291">
        <v>175000</v>
      </c>
      <c r="AC22" s="299">
        <v>70000</v>
      </c>
      <c r="AD22" s="305" t="s">
        <v>1094</v>
      </c>
      <c r="AE22" s="81" t="s">
        <v>625</v>
      </c>
    </row>
    <row r="23" spans="1:31">
      <c r="A23" s="67" t="s">
        <v>1917</v>
      </c>
      <c r="B23" s="67">
        <v>138</v>
      </c>
      <c r="C23" s="30" t="s">
        <v>2666</v>
      </c>
      <c r="D23" s="311" t="s">
        <v>1849</v>
      </c>
      <c r="E23" s="55">
        <v>12</v>
      </c>
      <c r="F23" s="68">
        <f t="shared" si="0"/>
        <v>8</v>
      </c>
      <c r="G23" s="67" t="s">
        <v>1770</v>
      </c>
      <c r="H23" s="68" t="s">
        <v>4911</v>
      </c>
      <c r="I23" s="67">
        <v>71</v>
      </c>
      <c r="J23" s="67">
        <v>10</v>
      </c>
      <c r="K23" s="68">
        <v>15</v>
      </c>
      <c r="L23" s="55">
        <v>34</v>
      </c>
      <c r="M23" s="55">
        <v>28</v>
      </c>
      <c r="N23" s="55">
        <v>14</v>
      </c>
      <c r="O23" s="68">
        <v>3</v>
      </c>
      <c r="P23" s="55">
        <v>18</v>
      </c>
      <c r="Q23" s="55">
        <v>6</v>
      </c>
      <c r="R23" s="329">
        <v>1260</v>
      </c>
      <c r="S23" s="315">
        <v>1</v>
      </c>
      <c r="T23" s="55" t="s">
        <v>2819</v>
      </c>
      <c r="U23" s="315">
        <v>0</v>
      </c>
      <c r="V23" s="68" t="s">
        <v>2455</v>
      </c>
      <c r="W23" s="286">
        <v>0</v>
      </c>
      <c r="X23" t="s">
        <v>2093</v>
      </c>
      <c r="Y23" t="s">
        <v>2237</v>
      </c>
      <c r="Z23" s="57" t="s">
        <v>1993</v>
      </c>
      <c r="AA23" s="322" t="s">
        <v>2461</v>
      </c>
      <c r="AD23" s="307" t="s">
        <v>1567</v>
      </c>
      <c r="AE23" s="34" t="s">
        <v>2560</v>
      </c>
    </row>
    <row r="24" spans="1:31">
      <c r="A24" s="9" t="s">
        <v>2665</v>
      </c>
      <c r="C24" s="240" t="s">
        <v>2664</v>
      </c>
      <c r="D24" s="309" t="s">
        <v>1296</v>
      </c>
      <c r="E24" s="5">
        <v>7</v>
      </c>
      <c r="F24" s="91">
        <f t="shared" si="0"/>
        <v>7</v>
      </c>
      <c r="G24" s="5" t="s">
        <v>3170</v>
      </c>
      <c r="H24" s="91" t="s">
        <v>5066</v>
      </c>
      <c r="I24" s="5">
        <v>900</v>
      </c>
      <c r="J24" s="5">
        <v>20</v>
      </c>
      <c r="K24" s="91">
        <v>200</v>
      </c>
      <c r="L24" s="5">
        <v>86</v>
      </c>
      <c r="M24" s="5">
        <v>0</v>
      </c>
      <c r="N24" s="5">
        <v>20</v>
      </c>
      <c r="O24" s="91">
        <v>11</v>
      </c>
      <c r="P24" s="5">
        <v>0</v>
      </c>
      <c r="Q24" s="5">
        <v>0</v>
      </c>
      <c r="R24" s="331">
        <v>0</v>
      </c>
      <c r="S24" s="316">
        <v>250</v>
      </c>
      <c r="T24" s="5" t="s">
        <v>4926</v>
      </c>
      <c r="U24" s="316">
        <v>150</v>
      </c>
      <c r="W24" s="286">
        <v>1000</v>
      </c>
      <c r="X24" t="s">
        <v>2075</v>
      </c>
      <c r="Y24" s="3" t="s">
        <v>1993</v>
      </c>
      <c r="Z24" s="138" t="s">
        <v>1993</v>
      </c>
      <c r="AA24" s="323" t="s">
        <v>2818</v>
      </c>
      <c r="AD24" s="238" t="s">
        <v>5352</v>
      </c>
    </row>
    <row r="25" spans="1:31">
      <c r="A25" s="9" t="s">
        <v>2665</v>
      </c>
      <c r="C25" s="240" t="s">
        <v>2664</v>
      </c>
      <c r="D25" s="309" t="s">
        <v>1296</v>
      </c>
      <c r="E25" s="5">
        <v>7</v>
      </c>
      <c r="F25" s="91">
        <f t="shared" si="0"/>
        <v>7</v>
      </c>
      <c r="G25" s="5" t="s">
        <v>1917</v>
      </c>
      <c r="H25" s="91" t="s">
        <v>5066</v>
      </c>
      <c r="I25" s="5">
        <v>900</v>
      </c>
      <c r="J25" s="5">
        <v>20</v>
      </c>
      <c r="K25" s="91">
        <v>200</v>
      </c>
      <c r="L25" s="5">
        <v>86</v>
      </c>
      <c r="M25" s="5">
        <v>0</v>
      </c>
      <c r="N25" s="5">
        <v>20</v>
      </c>
      <c r="O25" s="91">
        <v>11</v>
      </c>
      <c r="P25" s="5">
        <v>0</v>
      </c>
      <c r="Q25" s="5">
        <v>0</v>
      </c>
      <c r="R25" s="331">
        <v>0</v>
      </c>
      <c r="S25" s="316">
        <v>250</v>
      </c>
      <c r="T25" s="5" t="s">
        <v>4926</v>
      </c>
      <c r="U25" s="316">
        <v>150</v>
      </c>
      <c r="W25" s="286">
        <v>1000000</v>
      </c>
      <c r="X25" t="s">
        <v>2075</v>
      </c>
      <c r="Y25" t="s">
        <v>1993</v>
      </c>
      <c r="Z25" s="57" t="s">
        <v>1993</v>
      </c>
      <c r="AA25" s="323" t="s">
        <v>2818</v>
      </c>
      <c r="AD25" s="238" t="s">
        <v>5352</v>
      </c>
    </row>
    <row r="26" spans="1:31">
      <c r="A26" s="341" t="s">
        <v>4921</v>
      </c>
      <c r="B26" s="67">
        <v>11</v>
      </c>
      <c r="C26" s="77" t="s">
        <v>2666</v>
      </c>
      <c r="D26" s="311" t="s">
        <v>563</v>
      </c>
      <c r="E26" s="55">
        <v>6</v>
      </c>
      <c r="F26" s="68">
        <f t="shared" si="0"/>
        <v>6</v>
      </c>
      <c r="G26" s="78" t="s">
        <v>1917</v>
      </c>
      <c r="H26" s="28" t="s">
        <v>5063</v>
      </c>
      <c r="I26" s="67">
        <v>60</v>
      </c>
      <c r="J26" s="67">
        <v>15</v>
      </c>
      <c r="K26" s="68">
        <v>15</v>
      </c>
      <c r="L26" s="55">
        <v>34</v>
      </c>
      <c r="M26" s="55">
        <v>14</v>
      </c>
      <c r="N26" s="55">
        <v>14</v>
      </c>
      <c r="O26" s="68">
        <v>11</v>
      </c>
      <c r="P26" s="55">
        <v>12</v>
      </c>
      <c r="Q26" s="55">
        <v>5</v>
      </c>
      <c r="R26" s="329"/>
      <c r="S26" s="315"/>
      <c r="T26" s="55" t="s">
        <v>2462</v>
      </c>
      <c r="U26" s="314"/>
      <c r="V26" s="68"/>
      <c r="W26" s="286">
        <v>35</v>
      </c>
      <c r="X26" t="s">
        <v>2070</v>
      </c>
      <c r="Y26" t="s">
        <v>3751</v>
      </c>
      <c r="Z26" s="57" t="s">
        <v>2250</v>
      </c>
      <c r="AA26" s="321" t="s">
        <v>2461</v>
      </c>
      <c r="AB26" s="290"/>
      <c r="AC26" s="298"/>
      <c r="AD26" s="307" t="s">
        <v>5299</v>
      </c>
      <c r="AE26" s="29" t="s">
        <v>4917</v>
      </c>
    </row>
    <row r="27" spans="1:31">
      <c r="A27" s="67" t="s">
        <v>1917</v>
      </c>
      <c r="B27" s="67">
        <v>75</v>
      </c>
      <c r="C27" s="30" t="s">
        <v>2664</v>
      </c>
      <c r="D27" s="308" t="s">
        <v>1850</v>
      </c>
      <c r="E27" s="55">
        <v>7</v>
      </c>
      <c r="F27" s="68">
        <f t="shared" si="0"/>
        <v>7</v>
      </c>
      <c r="G27" s="67" t="s">
        <v>1917</v>
      </c>
      <c r="H27" s="68" t="s">
        <v>5063</v>
      </c>
      <c r="I27" s="67">
        <v>180</v>
      </c>
      <c r="J27" s="67">
        <v>15</v>
      </c>
      <c r="K27" s="68">
        <v>15</v>
      </c>
      <c r="L27" s="55">
        <v>50</v>
      </c>
      <c r="M27" s="55">
        <v>14</v>
      </c>
      <c r="N27" s="55">
        <v>12</v>
      </c>
      <c r="O27" s="68">
        <v>13</v>
      </c>
      <c r="P27" s="55">
        <v>12</v>
      </c>
      <c r="Q27" s="55">
        <v>3</v>
      </c>
      <c r="R27" s="329">
        <v>850</v>
      </c>
      <c r="S27" s="315">
        <v>2</v>
      </c>
      <c r="T27" s="55"/>
      <c r="U27" s="315">
        <v>4</v>
      </c>
      <c r="V27" s="68"/>
      <c r="W27" s="286">
        <v>85</v>
      </c>
      <c r="X27" t="s">
        <v>2071</v>
      </c>
      <c r="Y27" t="s">
        <v>3751</v>
      </c>
      <c r="Z27" s="57" t="s">
        <v>2236</v>
      </c>
      <c r="AA27" s="321" t="s">
        <v>1747</v>
      </c>
      <c r="AB27" s="290">
        <v>120000</v>
      </c>
      <c r="AC27" s="298">
        <v>17500</v>
      </c>
      <c r="AD27" s="305" t="s">
        <v>1211</v>
      </c>
      <c r="AE27" s="29" t="s">
        <v>1851</v>
      </c>
    </row>
    <row r="28" spans="1:31">
      <c r="A28" s="67" t="s">
        <v>364</v>
      </c>
      <c r="B28" s="67">
        <v>143</v>
      </c>
      <c r="C28" s="30" t="s">
        <v>2664</v>
      </c>
      <c r="D28" s="308" t="s">
        <v>5300</v>
      </c>
      <c r="E28" s="55">
        <v>6</v>
      </c>
      <c r="F28" s="68">
        <f t="shared" si="0"/>
        <v>5</v>
      </c>
      <c r="G28" s="67" t="s">
        <v>1917</v>
      </c>
      <c r="H28" s="68" t="s">
        <v>5063</v>
      </c>
      <c r="I28" s="67">
        <v>115</v>
      </c>
      <c r="J28" s="67">
        <v>15</v>
      </c>
      <c r="K28" s="68">
        <v>10</v>
      </c>
      <c r="L28" s="55">
        <v>41</v>
      </c>
      <c r="M28" s="55">
        <v>14</v>
      </c>
      <c r="N28" s="55">
        <v>16</v>
      </c>
      <c r="O28" s="68">
        <v>12</v>
      </c>
      <c r="P28" s="55">
        <v>12</v>
      </c>
      <c r="Q28" s="55">
        <v>3</v>
      </c>
      <c r="R28" s="329">
        <v>900</v>
      </c>
      <c r="S28" s="315">
        <v>1</v>
      </c>
      <c r="T28" s="55" t="s">
        <v>2821</v>
      </c>
      <c r="U28" s="314">
        <v>4</v>
      </c>
      <c r="V28" s="68"/>
      <c r="W28" s="286">
        <v>30</v>
      </c>
      <c r="X28" t="s">
        <v>2070</v>
      </c>
      <c r="Y28" t="s">
        <v>1619</v>
      </c>
      <c r="Z28" s="57" t="s">
        <v>1993</v>
      </c>
      <c r="AA28" s="321" t="s">
        <v>3456</v>
      </c>
      <c r="AB28" s="289">
        <v>200000</v>
      </c>
      <c r="AC28" s="297">
        <v>120000</v>
      </c>
      <c r="AD28" s="305" t="s">
        <v>5301</v>
      </c>
      <c r="AE28" s="235" t="s">
        <v>2512</v>
      </c>
    </row>
    <row r="29" spans="1:31">
      <c r="A29" s="67" t="s">
        <v>2821</v>
      </c>
      <c r="B29" s="67">
        <v>65</v>
      </c>
      <c r="C29" s="30" t="s">
        <v>2664</v>
      </c>
      <c r="D29" s="308" t="s">
        <v>247</v>
      </c>
      <c r="E29" s="55">
        <v>6</v>
      </c>
      <c r="F29" s="68">
        <f t="shared" si="0"/>
        <v>6</v>
      </c>
      <c r="G29" s="67" t="s">
        <v>1917</v>
      </c>
      <c r="H29" s="68" t="s">
        <v>5063</v>
      </c>
      <c r="I29" s="67">
        <v>60</v>
      </c>
      <c r="J29" s="67">
        <v>15</v>
      </c>
      <c r="K29" s="68">
        <v>15</v>
      </c>
      <c r="L29" s="55">
        <v>34</v>
      </c>
      <c r="M29" s="55">
        <v>14</v>
      </c>
      <c r="N29" s="55">
        <v>14</v>
      </c>
      <c r="O29" s="68">
        <v>11</v>
      </c>
      <c r="P29" s="55">
        <v>12</v>
      </c>
      <c r="Q29" s="55">
        <v>5</v>
      </c>
      <c r="R29" s="329">
        <v>1200</v>
      </c>
      <c r="S29" s="315">
        <v>1</v>
      </c>
      <c r="T29" s="55"/>
      <c r="U29" s="314" t="s">
        <v>5027</v>
      </c>
      <c r="V29" s="68"/>
      <c r="W29" s="286">
        <v>35</v>
      </c>
      <c r="X29" t="s">
        <v>2070</v>
      </c>
      <c r="Y29" t="s">
        <v>3751</v>
      </c>
      <c r="Z29" s="57" t="s">
        <v>2250</v>
      </c>
      <c r="AA29" s="322" t="s">
        <v>1747</v>
      </c>
      <c r="AB29" s="291">
        <v>400000</v>
      </c>
      <c r="AC29" s="299">
        <v>250000</v>
      </c>
      <c r="AD29" s="305" t="s">
        <v>5299</v>
      </c>
      <c r="AE29" s="81" t="s">
        <v>625</v>
      </c>
    </row>
    <row r="30" spans="1:31">
      <c r="A30" s="67" t="s">
        <v>1747</v>
      </c>
      <c r="B30" s="67">
        <v>141</v>
      </c>
      <c r="C30" s="30" t="s">
        <v>2664</v>
      </c>
      <c r="D30" s="308" t="s">
        <v>1602</v>
      </c>
      <c r="E30" s="55">
        <v>13</v>
      </c>
      <c r="F30" s="68">
        <f t="shared" si="0"/>
        <v>12</v>
      </c>
      <c r="G30" s="67" t="s">
        <v>1918</v>
      </c>
      <c r="H30" s="68" t="s">
        <v>4911</v>
      </c>
      <c r="I30" s="67">
        <v>170</v>
      </c>
      <c r="J30" s="67">
        <v>10</v>
      </c>
      <c r="K30" s="68">
        <v>30</v>
      </c>
      <c r="L30" s="55">
        <v>48</v>
      </c>
      <c r="M30" s="55">
        <v>20</v>
      </c>
      <c r="N30" s="55">
        <v>18</v>
      </c>
      <c r="O30" s="68">
        <v>8</v>
      </c>
      <c r="P30" s="55">
        <v>16</v>
      </c>
      <c r="Q30" s="55">
        <v>5</v>
      </c>
      <c r="R30" s="329">
        <v>1200</v>
      </c>
      <c r="S30" s="315">
        <v>3</v>
      </c>
      <c r="T30" s="55" t="s">
        <v>2821</v>
      </c>
      <c r="U30" s="315">
        <v>0</v>
      </c>
      <c r="V30" s="68"/>
      <c r="W30" s="286">
        <v>0.09</v>
      </c>
      <c r="X30" t="s">
        <v>2093</v>
      </c>
      <c r="Y30" t="s">
        <v>2237</v>
      </c>
      <c r="Z30" s="57" t="s">
        <v>1993</v>
      </c>
      <c r="AA30" s="321" t="s">
        <v>2818</v>
      </c>
      <c r="AB30" s="290">
        <v>200000</v>
      </c>
      <c r="AC30" s="298">
        <v>90000</v>
      </c>
      <c r="AD30" s="305" t="s">
        <v>5302</v>
      </c>
      <c r="AE30" s="81" t="s">
        <v>625</v>
      </c>
    </row>
    <row r="31" spans="1:31">
      <c r="A31" s="67" t="s">
        <v>1917</v>
      </c>
      <c r="B31" s="67">
        <v>203</v>
      </c>
      <c r="C31" s="30" t="s">
        <v>2664</v>
      </c>
      <c r="D31" s="308" t="s">
        <v>1852</v>
      </c>
      <c r="E31" s="55">
        <v>5</v>
      </c>
      <c r="F31" s="68">
        <f t="shared" si="0"/>
        <v>5</v>
      </c>
      <c r="G31" s="67" t="s">
        <v>1917</v>
      </c>
      <c r="H31" s="68" t="s">
        <v>5063</v>
      </c>
      <c r="I31" s="67">
        <v>135</v>
      </c>
      <c r="J31" s="67">
        <v>15</v>
      </c>
      <c r="K31" s="68">
        <v>45</v>
      </c>
      <c r="L31" s="55">
        <v>44</v>
      </c>
      <c r="M31" s="55">
        <v>10</v>
      </c>
      <c r="N31" s="55">
        <v>18</v>
      </c>
      <c r="O31" s="68">
        <v>12</v>
      </c>
      <c r="P31" s="55">
        <v>16</v>
      </c>
      <c r="Q31" s="55">
        <v>2</v>
      </c>
      <c r="R31" s="329">
        <v>1800</v>
      </c>
      <c r="S31" s="315">
        <v>17</v>
      </c>
      <c r="T31" s="55"/>
      <c r="U31" s="315">
        <v>30</v>
      </c>
      <c r="V31" s="68"/>
      <c r="W31" s="286">
        <v>80</v>
      </c>
      <c r="X31" t="s">
        <v>2069</v>
      </c>
      <c r="Y31" t="s">
        <v>2237</v>
      </c>
      <c r="Z31" s="57" t="s">
        <v>2245</v>
      </c>
      <c r="AA31" s="321" t="s">
        <v>3456</v>
      </c>
      <c r="AB31" s="290">
        <v>1700000</v>
      </c>
      <c r="AC31" s="298">
        <v>980000</v>
      </c>
      <c r="AD31" s="305" t="s">
        <v>5303</v>
      </c>
      <c r="AE31" s="81" t="s">
        <v>625</v>
      </c>
    </row>
    <row r="32" spans="1:31">
      <c r="A32" s="67" t="s">
        <v>1917</v>
      </c>
      <c r="B32" s="67">
        <v>204</v>
      </c>
      <c r="C32" s="30" t="s">
        <v>2664</v>
      </c>
      <c r="D32" s="308" t="s">
        <v>3083</v>
      </c>
      <c r="E32" s="55">
        <v>13</v>
      </c>
      <c r="F32" s="68">
        <f t="shared" si="0"/>
        <v>12</v>
      </c>
      <c r="G32" s="67" t="s">
        <v>1918</v>
      </c>
      <c r="H32" s="68" t="s">
        <v>4911</v>
      </c>
      <c r="I32" s="67">
        <v>160</v>
      </c>
      <c r="J32" s="67">
        <v>10</v>
      </c>
      <c r="K32" s="68">
        <v>25</v>
      </c>
      <c r="L32" s="55">
        <v>47</v>
      </c>
      <c r="M32" s="55">
        <v>14</v>
      </c>
      <c r="N32" s="55">
        <v>14</v>
      </c>
      <c r="O32" s="68">
        <v>10</v>
      </c>
      <c r="P32" s="55">
        <v>16</v>
      </c>
      <c r="Q32" s="55">
        <v>4</v>
      </c>
      <c r="R32" s="329">
        <v>1100</v>
      </c>
      <c r="S32" s="315">
        <v>1</v>
      </c>
      <c r="T32" s="55" t="s">
        <v>2821</v>
      </c>
      <c r="U32" s="315">
        <v>0</v>
      </c>
      <c r="V32" s="68"/>
      <c r="W32" s="286">
        <v>0.14000000000000001</v>
      </c>
      <c r="X32" t="s">
        <v>2093</v>
      </c>
      <c r="Y32" t="s">
        <v>2245</v>
      </c>
      <c r="Z32" s="57" t="s">
        <v>2238</v>
      </c>
      <c r="AA32" s="321" t="s">
        <v>2818</v>
      </c>
      <c r="AB32" s="290">
        <v>168000</v>
      </c>
      <c r="AC32" s="298">
        <v>125000</v>
      </c>
      <c r="AD32" s="305" t="s">
        <v>2890</v>
      </c>
      <c r="AE32" s="81" t="s">
        <v>625</v>
      </c>
    </row>
    <row r="33" spans="1:31">
      <c r="A33" s="67" t="s">
        <v>1917</v>
      </c>
      <c r="B33" s="67">
        <v>204</v>
      </c>
      <c r="C33" s="30" t="s">
        <v>2664</v>
      </c>
      <c r="D33" s="308" t="s">
        <v>3084</v>
      </c>
      <c r="E33" s="55">
        <v>13</v>
      </c>
      <c r="F33" s="68">
        <f t="shared" si="0"/>
        <v>12</v>
      </c>
      <c r="G33" s="67" t="s">
        <v>1918</v>
      </c>
      <c r="H33" s="68" t="s">
        <v>4911</v>
      </c>
      <c r="I33" s="67">
        <v>160</v>
      </c>
      <c r="J33" s="67">
        <v>10</v>
      </c>
      <c r="K33" s="68">
        <v>25</v>
      </c>
      <c r="L33" s="55">
        <v>47</v>
      </c>
      <c r="M33" s="55">
        <v>14</v>
      </c>
      <c r="N33" s="55">
        <v>14</v>
      </c>
      <c r="O33" s="68">
        <v>10</v>
      </c>
      <c r="P33" s="55">
        <v>16</v>
      </c>
      <c r="Q33" s="55">
        <v>4</v>
      </c>
      <c r="R33" s="329">
        <v>1100</v>
      </c>
      <c r="S33" s="315">
        <v>1</v>
      </c>
      <c r="T33" s="55" t="s">
        <v>2821</v>
      </c>
      <c r="U33" s="315">
        <v>0</v>
      </c>
      <c r="V33" s="68"/>
      <c r="W33" s="286">
        <v>0.14000000000000001</v>
      </c>
      <c r="X33" t="s">
        <v>2093</v>
      </c>
      <c r="Y33" t="s">
        <v>2245</v>
      </c>
      <c r="Z33" s="57" t="s">
        <v>2238</v>
      </c>
      <c r="AA33" s="321" t="s">
        <v>2818</v>
      </c>
      <c r="AB33" s="290">
        <v>168000</v>
      </c>
      <c r="AC33" s="298">
        <v>125000</v>
      </c>
      <c r="AD33" s="305" t="s">
        <v>2890</v>
      </c>
      <c r="AE33" s="81" t="s">
        <v>625</v>
      </c>
    </row>
    <row r="34" spans="1:31">
      <c r="A34" s="67" t="s">
        <v>1917</v>
      </c>
      <c r="B34" s="67">
        <v>204</v>
      </c>
      <c r="C34" s="30" t="s">
        <v>2664</v>
      </c>
      <c r="D34" s="308" t="s">
        <v>3085</v>
      </c>
      <c r="E34" s="55">
        <v>13</v>
      </c>
      <c r="F34" s="68">
        <f t="shared" si="0"/>
        <v>12</v>
      </c>
      <c r="G34" s="67" t="s">
        <v>1918</v>
      </c>
      <c r="H34" s="68" t="s">
        <v>4911</v>
      </c>
      <c r="I34" s="67">
        <v>160</v>
      </c>
      <c r="J34" s="67">
        <v>10</v>
      </c>
      <c r="K34" s="68">
        <v>25</v>
      </c>
      <c r="L34" s="55">
        <v>47</v>
      </c>
      <c r="M34" s="55">
        <v>14</v>
      </c>
      <c r="N34" s="55">
        <v>14</v>
      </c>
      <c r="O34" s="68">
        <v>10</v>
      </c>
      <c r="P34" s="55">
        <v>16</v>
      </c>
      <c r="Q34" s="55">
        <v>4</v>
      </c>
      <c r="R34" s="329">
        <v>1100</v>
      </c>
      <c r="S34" s="315">
        <v>1</v>
      </c>
      <c r="T34" s="55" t="s">
        <v>2821</v>
      </c>
      <c r="U34" s="315">
        <v>0</v>
      </c>
      <c r="V34" s="68"/>
      <c r="W34" s="286">
        <v>0.14000000000000001</v>
      </c>
      <c r="X34" t="s">
        <v>2093</v>
      </c>
      <c r="Y34" t="s">
        <v>2245</v>
      </c>
      <c r="Z34" s="57" t="s">
        <v>2238</v>
      </c>
      <c r="AA34" s="321" t="s">
        <v>2818</v>
      </c>
      <c r="AB34" s="290">
        <v>168000</v>
      </c>
      <c r="AC34" s="298">
        <v>125000</v>
      </c>
      <c r="AD34" s="305" t="s">
        <v>2890</v>
      </c>
      <c r="AE34" s="81" t="s">
        <v>625</v>
      </c>
    </row>
    <row r="35" spans="1:31">
      <c r="A35" s="67" t="s">
        <v>1747</v>
      </c>
      <c r="B35" s="67">
        <v>82</v>
      </c>
      <c r="C35" s="30" t="s">
        <v>2664</v>
      </c>
      <c r="D35" s="308" t="s">
        <v>1740</v>
      </c>
      <c r="E35" s="55">
        <v>8</v>
      </c>
      <c r="F35" s="68">
        <f t="shared" si="0"/>
        <v>7</v>
      </c>
      <c r="G35" s="67" t="s">
        <v>1918</v>
      </c>
      <c r="H35" s="68" t="s">
        <v>4911</v>
      </c>
      <c r="I35" s="67">
        <v>180</v>
      </c>
      <c r="J35" s="67">
        <v>10</v>
      </c>
      <c r="K35" s="68">
        <v>20</v>
      </c>
      <c r="L35" s="55">
        <v>50</v>
      </c>
      <c r="M35" s="55">
        <v>16</v>
      </c>
      <c r="N35" s="55">
        <v>18</v>
      </c>
      <c r="O35" s="68">
        <v>8</v>
      </c>
      <c r="P35" s="55">
        <v>12</v>
      </c>
      <c r="Q35" s="55">
        <v>3</v>
      </c>
      <c r="R35" s="329">
        <v>970</v>
      </c>
      <c r="S35" s="315">
        <v>1</v>
      </c>
      <c r="T35" s="55" t="s">
        <v>2821</v>
      </c>
      <c r="U35" s="315">
        <v>0</v>
      </c>
      <c r="V35" s="68"/>
      <c r="W35" s="286">
        <v>0.06</v>
      </c>
      <c r="X35" t="s">
        <v>2093</v>
      </c>
      <c r="Y35" t="s">
        <v>3751</v>
      </c>
      <c r="Z35" s="57" t="s">
        <v>1993</v>
      </c>
      <c r="AA35" s="321" t="s">
        <v>3456</v>
      </c>
      <c r="AB35" s="290">
        <v>105000</v>
      </c>
      <c r="AC35" s="298">
        <v>65000</v>
      </c>
      <c r="AD35" s="305" t="s">
        <v>2891</v>
      </c>
      <c r="AE35" s="81" t="s">
        <v>625</v>
      </c>
    </row>
    <row r="36" spans="1:31">
      <c r="A36" s="341" t="s">
        <v>4922</v>
      </c>
      <c r="B36" s="67">
        <v>23</v>
      </c>
      <c r="C36" s="77" t="s">
        <v>2666</v>
      </c>
      <c r="D36" s="311" t="s">
        <v>564</v>
      </c>
      <c r="E36" s="55">
        <v>8</v>
      </c>
      <c r="F36" s="68">
        <f t="shared" si="0"/>
        <v>7</v>
      </c>
      <c r="G36" s="67" t="s">
        <v>3169</v>
      </c>
      <c r="H36" s="68" t="s">
        <v>5063</v>
      </c>
      <c r="I36" s="67">
        <v>960</v>
      </c>
      <c r="J36" s="67">
        <v>15</v>
      </c>
      <c r="K36" s="68">
        <v>100</v>
      </c>
      <c r="L36" s="55">
        <v>69</v>
      </c>
      <c r="M36" s="55">
        <v>18</v>
      </c>
      <c r="N36" s="55">
        <v>14</v>
      </c>
      <c r="O36" s="68">
        <v>14</v>
      </c>
      <c r="P36" s="55"/>
      <c r="Q36" s="55">
        <v>3</v>
      </c>
      <c r="R36" s="329"/>
      <c r="S36" s="315"/>
      <c r="T36" s="55" t="s">
        <v>2821</v>
      </c>
      <c r="U36" s="314"/>
      <c r="V36" s="68"/>
      <c r="W36" s="286">
        <v>1000</v>
      </c>
      <c r="X36" t="s">
        <v>2069</v>
      </c>
      <c r="Y36" t="s">
        <v>3751</v>
      </c>
      <c r="Z36" s="57" t="s">
        <v>1993</v>
      </c>
      <c r="AA36" s="321" t="s">
        <v>2461</v>
      </c>
      <c r="AB36" s="290"/>
      <c r="AC36" s="298"/>
      <c r="AD36" s="307" t="s">
        <v>1211</v>
      </c>
      <c r="AE36" s="81" t="s">
        <v>625</v>
      </c>
    </row>
    <row r="37" spans="1:31">
      <c r="A37" s="341" t="s">
        <v>5056</v>
      </c>
      <c r="B37" s="67">
        <v>21</v>
      </c>
      <c r="C37" s="77" t="s">
        <v>2666</v>
      </c>
      <c r="D37" s="311" t="s">
        <v>584</v>
      </c>
      <c r="E37" s="55">
        <v>8</v>
      </c>
      <c r="F37" s="68">
        <f t="shared" ref="F37:F68" si="1">E37-IF(T37="A",4,IF(T37="E",2,IF(T37="S",1,IF(T37="U",-1,0))))</f>
        <v>8</v>
      </c>
      <c r="G37" s="67" t="s">
        <v>1917</v>
      </c>
      <c r="H37" s="68" t="s">
        <v>5063</v>
      </c>
      <c r="I37" s="67">
        <v>130</v>
      </c>
      <c r="J37" s="67">
        <v>15</v>
      </c>
      <c r="K37" s="68">
        <v>45</v>
      </c>
      <c r="L37" s="55">
        <v>53</v>
      </c>
      <c r="M37" s="55">
        <v>10</v>
      </c>
      <c r="N37" s="55">
        <v>12</v>
      </c>
      <c r="O37" s="68">
        <v>14</v>
      </c>
      <c r="P37" s="55">
        <v>12</v>
      </c>
      <c r="Q37" s="55">
        <v>2</v>
      </c>
      <c r="R37" s="329"/>
      <c r="S37" s="315"/>
      <c r="T37" s="55"/>
      <c r="U37" s="314"/>
      <c r="V37" s="68"/>
      <c r="W37" s="286">
        <v>19</v>
      </c>
      <c r="X37" t="s">
        <v>2069</v>
      </c>
      <c r="Y37" t="s">
        <v>4039</v>
      </c>
      <c r="Z37" s="57" t="s">
        <v>1993</v>
      </c>
      <c r="AA37" s="322" t="s">
        <v>2461</v>
      </c>
      <c r="AD37" s="307" t="s">
        <v>2933</v>
      </c>
      <c r="AE37" s="81" t="s">
        <v>625</v>
      </c>
    </row>
    <row r="38" spans="1:31">
      <c r="A38" s="67" t="s">
        <v>365</v>
      </c>
      <c r="B38" s="67">
        <v>209</v>
      </c>
      <c r="C38" s="77" t="s">
        <v>2664</v>
      </c>
      <c r="D38" s="308" t="s">
        <v>3164</v>
      </c>
      <c r="E38" s="55">
        <v>16</v>
      </c>
      <c r="F38" s="68">
        <f t="shared" si="1"/>
        <v>15</v>
      </c>
      <c r="G38" s="67" t="s">
        <v>3170</v>
      </c>
      <c r="H38" s="68" t="s">
        <v>3171</v>
      </c>
      <c r="I38" s="67">
        <v>1500</v>
      </c>
      <c r="J38" s="67">
        <v>20</v>
      </c>
      <c r="K38" s="68">
        <v>120</v>
      </c>
      <c r="L38" s="55">
        <v>92</v>
      </c>
      <c r="M38" s="55">
        <v>10</v>
      </c>
      <c r="N38" s="55">
        <v>19</v>
      </c>
      <c r="O38" s="68">
        <v>12</v>
      </c>
      <c r="P38" s="55"/>
      <c r="Q38" s="55">
        <v>2</v>
      </c>
      <c r="R38" s="329"/>
      <c r="S38" s="315">
        <v>1255</v>
      </c>
      <c r="T38" s="55" t="s">
        <v>2821</v>
      </c>
      <c r="U38" s="314" t="s">
        <v>5032</v>
      </c>
      <c r="V38" s="68"/>
      <c r="W38" s="286">
        <v>6000</v>
      </c>
      <c r="X38" t="s">
        <v>2075</v>
      </c>
      <c r="Y38" t="s">
        <v>2237</v>
      </c>
      <c r="Z38" s="57" t="s">
        <v>2243</v>
      </c>
      <c r="AA38" s="321" t="s">
        <v>2818</v>
      </c>
      <c r="AB38" s="292">
        <v>34000000</v>
      </c>
      <c r="AC38" s="298"/>
      <c r="AD38" s="307" t="s">
        <v>1208</v>
      </c>
      <c r="AE38" s="257" t="s">
        <v>3607</v>
      </c>
    </row>
    <row r="39" spans="1:31">
      <c r="A39" s="67" t="s">
        <v>2821</v>
      </c>
      <c r="B39" s="67">
        <v>66</v>
      </c>
      <c r="C39" s="30" t="s">
        <v>2664</v>
      </c>
      <c r="D39" s="308" t="s">
        <v>339</v>
      </c>
      <c r="E39" s="55">
        <v>10</v>
      </c>
      <c r="F39" s="68">
        <f t="shared" si="1"/>
        <v>9</v>
      </c>
      <c r="G39" s="67" t="s">
        <v>1918</v>
      </c>
      <c r="H39" s="68" t="s">
        <v>4911</v>
      </c>
      <c r="I39" s="67">
        <v>90</v>
      </c>
      <c r="J39" s="67">
        <v>10</v>
      </c>
      <c r="K39" s="68">
        <v>30</v>
      </c>
      <c r="L39" s="55">
        <v>38</v>
      </c>
      <c r="M39" s="55">
        <v>15</v>
      </c>
      <c r="N39" s="55">
        <v>18</v>
      </c>
      <c r="O39" s="68">
        <v>6</v>
      </c>
      <c r="P39" s="55">
        <v>12</v>
      </c>
      <c r="Q39" s="55">
        <v>3</v>
      </c>
      <c r="R39" s="329">
        <v>950</v>
      </c>
      <c r="S39" s="315">
        <v>1</v>
      </c>
      <c r="T39" s="55" t="s">
        <v>2821</v>
      </c>
      <c r="U39" s="314" t="s">
        <v>5013</v>
      </c>
      <c r="V39" s="68"/>
      <c r="W39" s="286">
        <v>4.4999999999999998E-2</v>
      </c>
      <c r="X39" t="s">
        <v>2093</v>
      </c>
      <c r="Y39" t="s">
        <v>3751</v>
      </c>
      <c r="Z39" s="57" t="s">
        <v>1993</v>
      </c>
      <c r="AA39" s="321" t="s">
        <v>3456</v>
      </c>
      <c r="AB39" s="290">
        <v>220000</v>
      </c>
      <c r="AC39" s="298">
        <v>120000</v>
      </c>
      <c r="AD39" s="305" t="s">
        <v>2891</v>
      </c>
      <c r="AE39" s="81" t="s">
        <v>625</v>
      </c>
    </row>
    <row r="40" spans="1:31">
      <c r="A40" s="67" t="s">
        <v>2821</v>
      </c>
      <c r="B40" s="67">
        <v>67</v>
      </c>
      <c r="C40" s="30" t="s">
        <v>2664</v>
      </c>
      <c r="D40" s="308" t="s">
        <v>559</v>
      </c>
      <c r="E40" s="55">
        <v>10</v>
      </c>
      <c r="F40" s="68">
        <f t="shared" si="1"/>
        <v>9</v>
      </c>
      <c r="G40" s="67" t="s">
        <v>1918</v>
      </c>
      <c r="H40" s="68" t="s">
        <v>4911</v>
      </c>
      <c r="I40" s="67">
        <v>90</v>
      </c>
      <c r="J40" s="67">
        <v>10</v>
      </c>
      <c r="K40" s="68">
        <v>20</v>
      </c>
      <c r="L40" s="55">
        <v>38</v>
      </c>
      <c r="M40" s="55">
        <v>15</v>
      </c>
      <c r="N40" s="55">
        <v>14</v>
      </c>
      <c r="O40" s="68">
        <v>6</v>
      </c>
      <c r="P40" s="55">
        <v>12</v>
      </c>
      <c r="Q40" s="55">
        <v>3</v>
      </c>
      <c r="R40" s="329">
        <v>950</v>
      </c>
      <c r="S40" s="315">
        <v>1</v>
      </c>
      <c r="T40" s="55" t="s">
        <v>2821</v>
      </c>
      <c r="U40" s="314" t="s">
        <v>4831</v>
      </c>
      <c r="V40" s="68"/>
      <c r="W40" s="286">
        <v>4.4999999999999998E-2</v>
      </c>
      <c r="X40" t="s">
        <v>2093</v>
      </c>
      <c r="Y40" t="s">
        <v>3751</v>
      </c>
      <c r="Z40" s="57" t="s">
        <v>1993</v>
      </c>
      <c r="AA40" s="321" t="s">
        <v>3456</v>
      </c>
      <c r="AB40" s="290">
        <v>220000</v>
      </c>
      <c r="AC40" s="298">
        <v>120000</v>
      </c>
      <c r="AD40" s="305" t="s">
        <v>2891</v>
      </c>
      <c r="AE40" s="81" t="s">
        <v>625</v>
      </c>
    </row>
    <row r="41" spans="1:31">
      <c r="A41" s="67" t="s">
        <v>2821</v>
      </c>
      <c r="B41" s="67">
        <v>67</v>
      </c>
      <c r="C41" s="30" t="s">
        <v>2664</v>
      </c>
      <c r="D41" s="308" t="s">
        <v>242</v>
      </c>
      <c r="E41" s="55">
        <v>12</v>
      </c>
      <c r="F41" s="68">
        <f t="shared" si="1"/>
        <v>11</v>
      </c>
      <c r="G41" s="67" t="s">
        <v>1918</v>
      </c>
      <c r="H41" s="68" t="s">
        <v>4911</v>
      </c>
      <c r="I41" s="67">
        <v>150</v>
      </c>
      <c r="J41" s="67">
        <v>10</v>
      </c>
      <c r="K41" s="68">
        <v>50</v>
      </c>
      <c r="L41" s="55">
        <v>46</v>
      </c>
      <c r="M41" s="55">
        <v>15</v>
      </c>
      <c r="N41" s="55">
        <v>18</v>
      </c>
      <c r="O41" s="68">
        <v>8</v>
      </c>
      <c r="P41" s="55">
        <v>12</v>
      </c>
      <c r="Q41" s="55">
        <v>3</v>
      </c>
      <c r="R41" s="329">
        <v>950</v>
      </c>
      <c r="S41" s="315">
        <v>2</v>
      </c>
      <c r="T41" s="55" t="s">
        <v>2821</v>
      </c>
      <c r="U41" s="314" t="s">
        <v>5013</v>
      </c>
      <c r="V41" s="68"/>
      <c r="W41" s="286">
        <v>0.05</v>
      </c>
      <c r="X41" t="s">
        <v>2093</v>
      </c>
      <c r="Y41" t="s">
        <v>3751</v>
      </c>
      <c r="Z41" s="57" t="s">
        <v>1993</v>
      </c>
      <c r="AA41" s="321" t="s">
        <v>3456</v>
      </c>
      <c r="AB41" s="290">
        <v>250000</v>
      </c>
      <c r="AC41" s="298">
        <v>135000</v>
      </c>
      <c r="AD41" s="305" t="s">
        <v>2891</v>
      </c>
      <c r="AE41" s="81" t="s">
        <v>625</v>
      </c>
    </row>
    <row r="42" spans="1:31">
      <c r="A42" s="341" t="s">
        <v>5709</v>
      </c>
      <c r="B42" s="5">
        <v>10</v>
      </c>
      <c r="C42" s="240" t="s">
        <v>2664</v>
      </c>
      <c r="D42" s="310" t="s">
        <v>5710</v>
      </c>
      <c r="E42" s="5">
        <v>16</v>
      </c>
      <c r="F42" s="68">
        <f t="shared" si="1"/>
        <v>16</v>
      </c>
      <c r="G42" s="2" t="s">
        <v>2818</v>
      </c>
      <c r="H42" s="32" t="s">
        <v>4911</v>
      </c>
      <c r="I42" s="5">
        <v>60</v>
      </c>
      <c r="J42" s="5">
        <v>10</v>
      </c>
      <c r="L42" s="5">
        <v>34</v>
      </c>
      <c r="M42" s="5">
        <v>20</v>
      </c>
      <c r="N42" s="5">
        <v>14</v>
      </c>
      <c r="O42" s="91">
        <v>16</v>
      </c>
      <c r="P42" s="5">
        <v>16</v>
      </c>
      <c r="Q42" s="5">
        <v>5</v>
      </c>
      <c r="R42" s="331">
        <v>1200</v>
      </c>
      <c r="S42" s="316">
        <v>1</v>
      </c>
      <c r="U42" s="316">
        <v>0</v>
      </c>
      <c r="W42" s="286">
        <v>6.5000000000000002E-2</v>
      </c>
      <c r="X42" s="1" t="s">
        <v>2086</v>
      </c>
      <c r="Y42" s="1" t="s">
        <v>1993</v>
      </c>
      <c r="Z42" s="89" t="s">
        <v>1993</v>
      </c>
      <c r="AA42" s="322" t="s">
        <v>2461</v>
      </c>
    </row>
    <row r="43" spans="1:31">
      <c r="A43" s="67" t="s">
        <v>1917</v>
      </c>
      <c r="B43" s="67">
        <v>205</v>
      </c>
      <c r="C43" s="30" t="s">
        <v>2664</v>
      </c>
      <c r="D43" s="308" t="s">
        <v>3086</v>
      </c>
      <c r="E43" s="55">
        <v>10</v>
      </c>
      <c r="F43" s="68">
        <f t="shared" si="1"/>
        <v>10</v>
      </c>
      <c r="G43" s="67" t="s">
        <v>3169</v>
      </c>
      <c r="H43" s="68" t="s">
        <v>5063</v>
      </c>
      <c r="I43" s="67">
        <v>600</v>
      </c>
      <c r="J43" s="67">
        <v>15</v>
      </c>
      <c r="K43" s="68">
        <v>60</v>
      </c>
      <c r="L43" s="55">
        <v>58</v>
      </c>
      <c r="M43" s="55">
        <v>10</v>
      </c>
      <c r="N43" s="55">
        <v>16</v>
      </c>
      <c r="O43" s="68">
        <v>11</v>
      </c>
      <c r="P43" s="55">
        <v>12</v>
      </c>
      <c r="Q43" s="55">
        <v>1</v>
      </c>
      <c r="R43" s="329">
        <v>590</v>
      </c>
      <c r="S43" s="315">
        <v>88</v>
      </c>
      <c r="T43" s="55"/>
      <c r="U43" s="315">
        <v>124</v>
      </c>
      <c r="V43" s="68"/>
      <c r="W43" s="286">
        <v>1800</v>
      </c>
      <c r="X43" t="s">
        <v>2088</v>
      </c>
      <c r="Y43" t="s">
        <v>1993</v>
      </c>
      <c r="Z43" s="57" t="s">
        <v>1993</v>
      </c>
      <c r="AA43" s="322" t="s">
        <v>2818</v>
      </c>
      <c r="AB43" s="291">
        <v>200000</v>
      </c>
      <c r="AC43" s="299">
        <v>75000</v>
      </c>
      <c r="AD43" s="305" t="s">
        <v>2892</v>
      </c>
      <c r="AE43" s="81" t="s">
        <v>625</v>
      </c>
    </row>
    <row r="44" spans="1:31">
      <c r="A44" s="76" t="s">
        <v>2665</v>
      </c>
      <c r="B44" s="67"/>
      <c r="C44" s="77" t="s">
        <v>2664</v>
      </c>
      <c r="D44" s="308" t="s">
        <v>2477</v>
      </c>
      <c r="E44" s="55">
        <v>8</v>
      </c>
      <c r="F44" s="68">
        <f t="shared" si="1"/>
        <v>7</v>
      </c>
      <c r="G44" s="67" t="s">
        <v>3171</v>
      </c>
      <c r="H44" s="68" t="s">
        <v>5066</v>
      </c>
      <c r="I44" s="67">
        <v>600</v>
      </c>
      <c r="J44" s="67">
        <v>20</v>
      </c>
      <c r="K44" s="68">
        <v>150</v>
      </c>
      <c r="L44" s="55">
        <v>106</v>
      </c>
      <c r="M44" s="55">
        <v>0</v>
      </c>
      <c r="N44" s="55">
        <v>22</v>
      </c>
      <c r="O44" s="68">
        <v>11</v>
      </c>
      <c r="P44" s="55">
        <v>0</v>
      </c>
      <c r="Q44" s="55">
        <v>0</v>
      </c>
      <c r="R44" s="329"/>
      <c r="S44" s="315">
        <v>1200</v>
      </c>
      <c r="T44" s="55" t="s">
        <v>2821</v>
      </c>
      <c r="U44" s="315" t="s">
        <v>5017</v>
      </c>
      <c r="V44" s="68"/>
      <c r="W44" s="286">
        <v>15000</v>
      </c>
      <c r="X44" t="s">
        <v>2075</v>
      </c>
      <c r="Y44" t="s">
        <v>1993</v>
      </c>
      <c r="Z44" s="57" t="s">
        <v>1993</v>
      </c>
      <c r="AA44" s="321" t="s">
        <v>2818</v>
      </c>
      <c r="AB44" s="290"/>
      <c r="AC44" s="298"/>
      <c r="AD44" s="307" t="s">
        <v>1208</v>
      </c>
      <c r="AE44" s="81" t="s">
        <v>625</v>
      </c>
    </row>
    <row r="45" spans="1:31">
      <c r="A45" s="76" t="s">
        <v>2665</v>
      </c>
      <c r="B45" s="67"/>
      <c r="C45" s="77" t="s">
        <v>2664</v>
      </c>
      <c r="D45" s="308" t="s">
        <v>2478</v>
      </c>
      <c r="E45" s="55">
        <v>12</v>
      </c>
      <c r="F45" s="68">
        <f t="shared" si="1"/>
        <v>11</v>
      </c>
      <c r="G45" s="67" t="s">
        <v>3171</v>
      </c>
      <c r="H45" s="68" t="s">
        <v>5066</v>
      </c>
      <c r="I45" s="67">
        <v>1200</v>
      </c>
      <c r="J45" s="67">
        <v>20</v>
      </c>
      <c r="K45" s="68">
        <v>175</v>
      </c>
      <c r="L45" s="55">
        <v>114</v>
      </c>
      <c r="M45" s="55">
        <v>0</v>
      </c>
      <c r="N45" s="55">
        <v>22</v>
      </c>
      <c r="O45" s="68">
        <v>12</v>
      </c>
      <c r="P45" s="55">
        <v>0</v>
      </c>
      <c r="Q45" s="55">
        <v>0</v>
      </c>
      <c r="R45" s="329"/>
      <c r="S45" s="315">
        <v>2400</v>
      </c>
      <c r="T45" s="55" t="s">
        <v>2821</v>
      </c>
      <c r="U45" s="315" t="s">
        <v>4836</v>
      </c>
      <c r="V45" s="68"/>
      <c r="W45" s="286">
        <v>30000</v>
      </c>
      <c r="X45" t="s">
        <v>2075</v>
      </c>
      <c r="Y45" t="s">
        <v>1993</v>
      </c>
      <c r="Z45" s="57" t="s">
        <v>1993</v>
      </c>
      <c r="AA45" s="321" t="s">
        <v>2818</v>
      </c>
      <c r="AB45" s="290"/>
      <c r="AC45" s="298"/>
      <c r="AD45" s="307" t="s">
        <v>1208</v>
      </c>
      <c r="AE45" s="81" t="s">
        <v>625</v>
      </c>
    </row>
    <row r="46" spans="1:31">
      <c r="A46" s="76" t="s">
        <v>2665</v>
      </c>
      <c r="B46" s="67"/>
      <c r="C46" s="77" t="s">
        <v>2664</v>
      </c>
      <c r="D46" s="308" t="s">
        <v>2479</v>
      </c>
      <c r="E46" s="55">
        <v>20</v>
      </c>
      <c r="F46" s="68">
        <f t="shared" si="1"/>
        <v>19</v>
      </c>
      <c r="G46" s="67" t="s">
        <v>3171</v>
      </c>
      <c r="H46" s="68" t="s">
        <v>5066</v>
      </c>
      <c r="I46" s="67">
        <v>1800</v>
      </c>
      <c r="J46" s="67">
        <v>20</v>
      </c>
      <c r="K46" s="68">
        <v>200</v>
      </c>
      <c r="L46" s="55">
        <v>122</v>
      </c>
      <c r="M46" s="55">
        <v>0</v>
      </c>
      <c r="N46" s="55">
        <v>24</v>
      </c>
      <c r="O46" s="68">
        <v>13</v>
      </c>
      <c r="P46" s="55">
        <v>0</v>
      </c>
      <c r="Q46" s="55">
        <v>0</v>
      </c>
      <c r="R46" s="329"/>
      <c r="S46" s="315">
        <v>4800</v>
      </c>
      <c r="T46" s="55" t="s">
        <v>2821</v>
      </c>
      <c r="U46" s="315" t="s">
        <v>5032</v>
      </c>
      <c r="V46" s="68"/>
      <c r="W46" s="286">
        <v>15000</v>
      </c>
      <c r="X46" t="s">
        <v>2075</v>
      </c>
      <c r="Y46" t="s">
        <v>1993</v>
      </c>
      <c r="Z46" s="57" t="s">
        <v>1993</v>
      </c>
      <c r="AA46" s="321" t="s">
        <v>2818</v>
      </c>
      <c r="AB46" s="290"/>
      <c r="AC46" s="298"/>
      <c r="AD46" s="307" t="s">
        <v>1208</v>
      </c>
      <c r="AE46" s="81" t="s">
        <v>625</v>
      </c>
    </row>
    <row r="47" spans="1:31">
      <c r="A47" s="67" t="s">
        <v>2821</v>
      </c>
      <c r="B47" s="67">
        <v>68</v>
      </c>
      <c r="C47" s="30" t="s">
        <v>2664</v>
      </c>
      <c r="D47" s="308" t="s">
        <v>3848</v>
      </c>
      <c r="E47" s="55">
        <v>18</v>
      </c>
      <c r="F47" s="68">
        <f t="shared" si="1"/>
        <v>17</v>
      </c>
      <c r="G47" s="67" t="s">
        <v>3169</v>
      </c>
      <c r="H47" s="68" t="s">
        <v>3171</v>
      </c>
      <c r="I47" s="67">
        <v>1000</v>
      </c>
      <c r="J47" s="67">
        <v>15</v>
      </c>
      <c r="K47" s="68">
        <v>130</v>
      </c>
      <c r="L47" s="55">
        <v>70</v>
      </c>
      <c r="M47" s="55">
        <v>18</v>
      </c>
      <c r="N47" s="55">
        <v>16</v>
      </c>
      <c r="O47" s="68">
        <v>13</v>
      </c>
      <c r="P47" s="55"/>
      <c r="Q47" s="55">
        <v>4</v>
      </c>
      <c r="R47" s="329"/>
      <c r="S47" s="315">
        <v>1092</v>
      </c>
      <c r="T47" s="55" t="s">
        <v>2821</v>
      </c>
      <c r="U47" s="314" t="s">
        <v>4832</v>
      </c>
      <c r="V47" s="68"/>
      <c r="W47" s="286">
        <v>3500</v>
      </c>
      <c r="X47" t="s">
        <v>2076</v>
      </c>
      <c r="Y47" t="s">
        <v>2237</v>
      </c>
      <c r="Z47" s="57" t="s">
        <v>2236</v>
      </c>
      <c r="AA47" s="322" t="s">
        <v>2818</v>
      </c>
      <c r="AD47" s="305" t="s">
        <v>2893</v>
      </c>
      <c r="AE47" s="81" t="s">
        <v>625</v>
      </c>
    </row>
    <row r="48" spans="1:31">
      <c r="A48" s="67" t="s">
        <v>364</v>
      </c>
      <c r="B48" s="67">
        <v>162</v>
      </c>
      <c r="C48" s="30" t="s">
        <v>2664</v>
      </c>
      <c r="D48" s="308" t="s">
        <v>2621</v>
      </c>
      <c r="E48" s="55">
        <v>20</v>
      </c>
      <c r="F48" s="68">
        <f t="shared" si="1"/>
        <v>19</v>
      </c>
      <c r="G48" s="67" t="s">
        <v>3170</v>
      </c>
      <c r="H48" s="68" t="s">
        <v>3171</v>
      </c>
      <c r="I48" s="67">
        <v>1950</v>
      </c>
      <c r="J48" s="67">
        <v>20</v>
      </c>
      <c r="K48" s="68">
        <v>140</v>
      </c>
      <c r="L48" s="55">
        <v>100</v>
      </c>
      <c r="M48" s="55">
        <v>16</v>
      </c>
      <c r="N48" s="55">
        <v>20</v>
      </c>
      <c r="O48" s="68">
        <v>14</v>
      </c>
      <c r="P48" s="55"/>
      <c r="Q48" s="55">
        <v>3</v>
      </c>
      <c r="R48" s="329"/>
      <c r="S48" s="315">
        <v>31452</v>
      </c>
      <c r="T48" s="55" t="s">
        <v>2821</v>
      </c>
      <c r="U48" s="314">
        <v>7400</v>
      </c>
      <c r="V48" s="68"/>
      <c r="W48" s="286">
        <v>32000</v>
      </c>
      <c r="X48" t="s">
        <v>2077</v>
      </c>
      <c r="Y48" t="s">
        <v>3751</v>
      </c>
      <c r="Z48" s="57" t="s">
        <v>2243</v>
      </c>
      <c r="AA48" s="321" t="s">
        <v>2818</v>
      </c>
      <c r="AB48" s="289"/>
      <c r="AC48" s="297"/>
      <c r="AD48" s="304" t="s">
        <v>578</v>
      </c>
      <c r="AE48" s="256" t="s">
        <v>625</v>
      </c>
    </row>
    <row r="49" spans="1:31">
      <c r="A49" s="67" t="s">
        <v>1747</v>
      </c>
      <c r="B49" s="67">
        <v>142</v>
      </c>
      <c r="C49" s="30" t="s">
        <v>2664</v>
      </c>
      <c r="D49" s="308" t="s">
        <v>1603</v>
      </c>
      <c r="E49" s="55">
        <v>12</v>
      </c>
      <c r="F49" s="68">
        <f t="shared" si="1"/>
        <v>11</v>
      </c>
      <c r="G49" s="67" t="s">
        <v>1918</v>
      </c>
      <c r="H49" s="68" t="s">
        <v>4911</v>
      </c>
      <c r="I49" s="67">
        <v>150</v>
      </c>
      <c r="J49" s="67">
        <v>10</v>
      </c>
      <c r="K49" s="68">
        <v>30</v>
      </c>
      <c r="L49" s="55">
        <v>46</v>
      </c>
      <c r="M49" s="55">
        <v>26</v>
      </c>
      <c r="N49" s="55">
        <v>16</v>
      </c>
      <c r="O49" s="68">
        <v>8</v>
      </c>
      <c r="P49" s="55">
        <v>16</v>
      </c>
      <c r="Q49" s="55">
        <v>4</v>
      </c>
      <c r="R49" s="329">
        <v>1200</v>
      </c>
      <c r="S49" s="315">
        <v>1</v>
      </c>
      <c r="T49" s="55" t="s">
        <v>2821</v>
      </c>
      <c r="U49" s="315">
        <v>1</v>
      </c>
      <c r="V49" s="68"/>
      <c r="W49" s="286">
        <v>7.0000000000000007E-2</v>
      </c>
      <c r="X49" t="s">
        <v>2093</v>
      </c>
      <c r="Y49" t="s">
        <v>2237</v>
      </c>
      <c r="Z49" s="57" t="s">
        <v>1993</v>
      </c>
      <c r="AA49" s="321" t="s">
        <v>2818</v>
      </c>
      <c r="AB49" s="290"/>
      <c r="AC49" s="298"/>
      <c r="AD49" s="305" t="s">
        <v>1212</v>
      </c>
      <c r="AE49" s="81" t="s">
        <v>625</v>
      </c>
    </row>
    <row r="50" spans="1:31">
      <c r="A50" s="67" t="s">
        <v>1917</v>
      </c>
      <c r="B50" s="67">
        <v>170</v>
      </c>
      <c r="C50" s="30" t="s">
        <v>2664</v>
      </c>
      <c r="D50" s="308" t="s">
        <v>5276</v>
      </c>
      <c r="E50" s="55">
        <v>16</v>
      </c>
      <c r="F50" s="68">
        <f t="shared" si="1"/>
        <v>15</v>
      </c>
      <c r="G50" s="67" t="s">
        <v>3169</v>
      </c>
      <c r="H50" s="68" t="s">
        <v>3171</v>
      </c>
      <c r="I50" s="67">
        <v>960</v>
      </c>
      <c r="J50" s="67">
        <v>15</v>
      </c>
      <c r="K50" s="68">
        <v>120</v>
      </c>
      <c r="L50" s="55">
        <v>62</v>
      </c>
      <c r="M50" s="55">
        <v>18</v>
      </c>
      <c r="N50" s="55">
        <v>13</v>
      </c>
      <c r="O50" s="68">
        <v>14</v>
      </c>
      <c r="P50" s="55"/>
      <c r="Q50" s="55">
        <v>3</v>
      </c>
      <c r="R50" s="329"/>
      <c r="S50" s="315">
        <v>8</v>
      </c>
      <c r="T50" s="55" t="s">
        <v>2821</v>
      </c>
      <c r="U50" s="315">
        <v>20</v>
      </c>
      <c r="V50" s="68"/>
      <c r="W50" s="286">
        <v>6000</v>
      </c>
      <c r="X50" t="s">
        <v>2069</v>
      </c>
      <c r="Y50" t="s">
        <v>2241</v>
      </c>
      <c r="Z50" s="57" t="s">
        <v>1993</v>
      </c>
      <c r="AA50" s="322" t="s">
        <v>2818</v>
      </c>
      <c r="AB50" s="291">
        <v>1650000</v>
      </c>
      <c r="AC50" s="299">
        <v>700000</v>
      </c>
      <c r="AD50" s="305" t="s">
        <v>1211</v>
      </c>
      <c r="AE50" s="34" t="s">
        <v>5277</v>
      </c>
    </row>
    <row r="51" spans="1:31">
      <c r="A51" s="67" t="s">
        <v>2821</v>
      </c>
      <c r="B51" s="67">
        <v>69</v>
      </c>
      <c r="C51" s="30" t="s">
        <v>2664</v>
      </c>
      <c r="D51" s="308" t="s">
        <v>5065</v>
      </c>
      <c r="E51" s="55">
        <v>10</v>
      </c>
      <c r="F51" s="68">
        <f t="shared" si="1"/>
        <v>8</v>
      </c>
      <c r="G51" s="67" t="s">
        <v>1770</v>
      </c>
      <c r="H51" s="68" t="s">
        <v>4911</v>
      </c>
      <c r="I51" s="67">
        <v>90</v>
      </c>
      <c r="J51" s="67">
        <v>10</v>
      </c>
      <c r="K51" s="68">
        <v>25</v>
      </c>
      <c r="L51" s="55">
        <v>38</v>
      </c>
      <c r="M51" s="55">
        <v>26</v>
      </c>
      <c r="N51" s="55">
        <v>18</v>
      </c>
      <c r="O51" s="68">
        <v>4</v>
      </c>
      <c r="P51" s="55">
        <v>16</v>
      </c>
      <c r="Q51" s="55">
        <v>5</v>
      </c>
      <c r="R51" s="329">
        <v>1000</v>
      </c>
      <c r="S51" s="315">
        <v>1</v>
      </c>
      <c r="T51" s="55" t="s">
        <v>1760</v>
      </c>
      <c r="U51" s="314" t="s">
        <v>5013</v>
      </c>
      <c r="V51" s="68"/>
      <c r="W51" s="286">
        <v>2.5000000000000001E-2</v>
      </c>
      <c r="X51" t="s">
        <v>2093</v>
      </c>
      <c r="Y51" t="s">
        <v>2241</v>
      </c>
      <c r="Z51" s="57" t="s">
        <v>1993</v>
      </c>
      <c r="AA51" s="321" t="s">
        <v>2818</v>
      </c>
      <c r="AB51" s="290"/>
      <c r="AC51" s="298"/>
      <c r="AD51" s="304" t="s">
        <v>2894</v>
      </c>
      <c r="AE51" s="81" t="s">
        <v>625</v>
      </c>
    </row>
    <row r="52" spans="1:31">
      <c r="A52" s="67" t="s">
        <v>468</v>
      </c>
      <c r="B52" s="67">
        <v>151</v>
      </c>
      <c r="C52" s="30" t="s">
        <v>2666</v>
      </c>
      <c r="D52" s="311" t="s">
        <v>463</v>
      </c>
      <c r="E52" s="55">
        <v>15</v>
      </c>
      <c r="F52" s="68">
        <f t="shared" si="1"/>
        <v>14</v>
      </c>
      <c r="G52" s="67" t="s">
        <v>3171</v>
      </c>
      <c r="H52" s="68" t="s">
        <v>3171</v>
      </c>
      <c r="I52" s="67">
        <v>2800</v>
      </c>
      <c r="J52" s="67">
        <v>20</v>
      </c>
      <c r="K52" s="68">
        <v>300</v>
      </c>
      <c r="L52" s="55">
        <v>180</v>
      </c>
      <c r="M52" s="55">
        <v>10</v>
      </c>
      <c r="N52" s="55">
        <v>22</v>
      </c>
      <c r="O52" s="68">
        <v>18</v>
      </c>
      <c r="P52" s="55"/>
      <c r="Q52" s="55">
        <v>1</v>
      </c>
      <c r="R52" s="329"/>
      <c r="S52" s="315">
        <v>4000</v>
      </c>
      <c r="T52" s="55" t="s">
        <v>2821</v>
      </c>
      <c r="U52" s="314" t="s">
        <v>4855</v>
      </c>
      <c r="V52" s="68"/>
      <c r="W52" s="286">
        <v>40</v>
      </c>
      <c r="X52" t="s">
        <v>2077</v>
      </c>
      <c r="Y52" t="s">
        <v>3751</v>
      </c>
      <c r="Z52" s="57" t="s">
        <v>2247</v>
      </c>
      <c r="AA52" s="322" t="s">
        <v>2461</v>
      </c>
      <c r="AD52" s="305" t="s">
        <v>1093</v>
      </c>
      <c r="AE52" s="81" t="s">
        <v>625</v>
      </c>
    </row>
    <row r="53" spans="1:31">
      <c r="A53" s="67" t="s">
        <v>1917</v>
      </c>
      <c r="B53" s="67">
        <v>205</v>
      </c>
      <c r="C53" s="30" t="s">
        <v>2664</v>
      </c>
      <c r="D53" s="308" t="s">
        <v>3087</v>
      </c>
      <c r="E53" s="55">
        <v>9</v>
      </c>
      <c r="F53" s="68">
        <f t="shared" si="1"/>
        <v>8</v>
      </c>
      <c r="G53" s="67" t="s">
        <v>1770</v>
      </c>
      <c r="H53" s="68" t="s">
        <v>4911</v>
      </c>
      <c r="I53" s="67">
        <v>90</v>
      </c>
      <c r="J53" s="67">
        <v>10</v>
      </c>
      <c r="K53" s="68">
        <v>25</v>
      </c>
      <c r="L53" s="55">
        <v>38</v>
      </c>
      <c r="M53" s="55">
        <v>16</v>
      </c>
      <c r="N53" s="55">
        <v>16</v>
      </c>
      <c r="O53" s="68">
        <v>4</v>
      </c>
      <c r="P53" s="55">
        <v>16</v>
      </c>
      <c r="Q53" s="55">
        <v>5</v>
      </c>
      <c r="R53" s="329">
        <v>1300</v>
      </c>
      <c r="S53" s="315">
        <v>1</v>
      </c>
      <c r="T53" s="55" t="s">
        <v>2821</v>
      </c>
      <c r="U53" s="315">
        <v>0</v>
      </c>
      <c r="V53" s="68"/>
      <c r="W53" s="286">
        <v>0.19</v>
      </c>
      <c r="X53" t="s">
        <v>2086</v>
      </c>
      <c r="Y53" t="s">
        <v>2245</v>
      </c>
      <c r="Z53" s="57" t="s">
        <v>1993</v>
      </c>
      <c r="AA53" s="321" t="s">
        <v>2818</v>
      </c>
      <c r="AB53" s="290"/>
      <c r="AC53" s="298"/>
      <c r="AD53" s="305" t="s">
        <v>2895</v>
      </c>
      <c r="AE53" s="81" t="s">
        <v>625</v>
      </c>
    </row>
    <row r="54" spans="1:31">
      <c r="A54" s="341" t="s">
        <v>5702</v>
      </c>
      <c r="B54" s="5">
        <v>36</v>
      </c>
      <c r="C54" s="30" t="s">
        <v>2664</v>
      </c>
      <c r="D54" s="310" t="s">
        <v>5711</v>
      </c>
      <c r="E54" s="5">
        <v>12</v>
      </c>
      <c r="F54" s="68">
        <f t="shared" si="1"/>
        <v>8</v>
      </c>
      <c r="G54" s="2" t="s">
        <v>1917</v>
      </c>
      <c r="H54" s="32" t="s">
        <v>5063</v>
      </c>
      <c r="I54" s="5">
        <v>156</v>
      </c>
      <c r="J54" s="5">
        <v>15</v>
      </c>
      <c r="K54" s="91">
        <v>40</v>
      </c>
      <c r="L54" s="5">
        <v>42</v>
      </c>
      <c r="M54" s="5">
        <v>12</v>
      </c>
      <c r="N54" s="5">
        <v>12</v>
      </c>
      <c r="O54" s="91">
        <v>14</v>
      </c>
      <c r="P54" s="5">
        <v>12</v>
      </c>
      <c r="Q54" s="5">
        <v>3</v>
      </c>
      <c r="R54" s="331">
        <v>830</v>
      </c>
      <c r="S54" s="316">
        <v>3</v>
      </c>
      <c r="T54" s="2" t="s">
        <v>2819</v>
      </c>
      <c r="U54" s="316">
        <v>24</v>
      </c>
      <c r="W54" s="286">
        <v>25</v>
      </c>
      <c r="X54" s="1" t="s">
        <v>2069</v>
      </c>
      <c r="Y54" s="1" t="s">
        <v>3751</v>
      </c>
      <c r="Z54" s="89" t="s">
        <v>1993</v>
      </c>
      <c r="AA54" s="322" t="s">
        <v>1747</v>
      </c>
      <c r="AB54" s="291">
        <v>346000</v>
      </c>
      <c r="AD54" s="305" t="s">
        <v>2909</v>
      </c>
    </row>
    <row r="55" spans="1:31">
      <c r="A55" s="67" t="s">
        <v>2821</v>
      </c>
      <c r="B55" s="67">
        <v>70</v>
      </c>
      <c r="C55" s="30" t="s">
        <v>2664</v>
      </c>
      <c r="D55" s="308" t="s">
        <v>2939</v>
      </c>
      <c r="E55" s="55">
        <v>7</v>
      </c>
      <c r="F55" s="68">
        <f t="shared" si="1"/>
        <v>7</v>
      </c>
      <c r="G55" s="67" t="s">
        <v>1917</v>
      </c>
      <c r="H55" s="68" t="s">
        <v>5063</v>
      </c>
      <c r="I55" s="67">
        <v>120</v>
      </c>
      <c r="J55" s="67">
        <v>15</v>
      </c>
      <c r="K55" s="68">
        <v>30</v>
      </c>
      <c r="L55" s="55">
        <v>42</v>
      </c>
      <c r="M55" s="55">
        <v>12</v>
      </c>
      <c r="N55" s="55">
        <v>12</v>
      </c>
      <c r="O55" s="68">
        <v>14</v>
      </c>
      <c r="P55" s="55">
        <v>12</v>
      </c>
      <c r="Q55" s="55">
        <v>3</v>
      </c>
      <c r="R55" s="329">
        <v>830</v>
      </c>
      <c r="S55" s="315">
        <v>3</v>
      </c>
      <c r="T55" s="55"/>
      <c r="U55" s="314" t="s">
        <v>4833</v>
      </c>
      <c r="V55" s="68"/>
      <c r="W55" s="286">
        <v>50</v>
      </c>
      <c r="X55" t="s">
        <v>2069</v>
      </c>
      <c r="Y55" t="s">
        <v>3751</v>
      </c>
      <c r="Z55" s="57" t="s">
        <v>1993</v>
      </c>
      <c r="AA55" s="321" t="s">
        <v>1747</v>
      </c>
      <c r="AB55" s="290">
        <v>205000</v>
      </c>
      <c r="AC55" s="298">
        <v>120000</v>
      </c>
      <c r="AD55" s="305" t="s">
        <v>2909</v>
      </c>
      <c r="AE55" s="81" t="s">
        <v>625</v>
      </c>
    </row>
    <row r="56" spans="1:31">
      <c r="A56" s="67" t="s">
        <v>2821</v>
      </c>
      <c r="B56" s="67">
        <v>88</v>
      </c>
      <c r="C56" s="30" t="s">
        <v>2664</v>
      </c>
      <c r="D56" s="308" t="s">
        <v>5064</v>
      </c>
      <c r="E56" s="55">
        <v>6</v>
      </c>
      <c r="F56" s="68">
        <f t="shared" si="1"/>
        <v>6</v>
      </c>
      <c r="G56" s="67" t="s">
        <v>1917</v>
      </c>
      <c r="H56" s="68" t="s">
        <v>5063</v>
      </c>
      <c r="I56" s="67">
        <v>110</v>
      </c>
      <c r="J56" s="67">
        <v>15</v>
      </c>
      <c r="K56" s="68">
        <v>15</v>
      </c>
      <c r="L56" s="55">
        <v>40</v>
      </c>
      <c r="M56" s="55">
        <v>14</v>
      </c>
      <c r="N56" s="55">
        <v>13</v>
      </c>
      <c r="O56" s="68">
        <v>12</v>
      </c>
      <c r="P56" s="55">
        <v>12</v>
      </c>
      <c r="Q56" s="55">
        <v>2</v>
      </c>
      <c r="R56" s="329">
        <v>750</v>
      </c>
      <c r="S56" s="315">
        <v>2</v>
      </c>
      <c r="T56" s="55"/>
      <c r="U56" s="314" t="s">
        <v>4827</v>
      </c>
      <c r="V56" s="68"/>
      <c r="W56" s="286">
        <v>135</v>
      </c>
      <c r="X56" t="s">
        <v>2070</v>
      </c>
      <c r="Y56" t="s">
        <v>3751</v>
      </c>
      <c r="Z56" s="57" t="s">
        <v>2238</v>
      </c>
      <c r="AA56" s="321" t="s">
        <v>1747</v>
      </c>
      <c r="AB56" s="290">
        <v>98500</v>
      </c>
      <c r="AC56" s="298">
        <v>23000</v>
      </c>
      <c r="AD56" s="305" t="s">
        <v>577</v>
      </c>
      <c r="AE56" s="81" t="s">
        <v>625</v>
      </c>
    </row>
    <row r="57" spans="1:31">
      <c r="A57" s="67" t="s">
        <v>2821</v>
      </c>
      <c r="B57" s="67">
        <v>71</v>
      </c>
      <c r="C57" s="30" t="s">
        <v>2664</v>
      </c>
      <c r="D57" s="308" t="s">
        <v>342</v>
      </c>
      <c r="E57" s="55">
        <v>7</v>
      </c>
      <c r="F57" s="68">
        <f t="shared" si="1"/>
        <v>7</v>
      </c>
      <c r="G57" s="67" t="s">
        <v>1918</v>
      </c>
      <c r="H57" s="68" t="s">
        <v>4911</v>
      </c>
      <c r="I57" s="67">
        <v>140</v>
      </c>
      <c r="J57" s="67">
        <v>10</v>
      </c>
      <c r="K57" s="68"/>
      <c r="L57" s="55">
        <v>44</v>
      </c>
      <c r="M57" s="55">
        <v>15</v>
      </c>
      <c r="N57" s="55">
        <v>14</v>
      </c>
      <c r="O57" s="68">
        <v>7</v>
      </c>
      <c r="P57" s="55">
        <v>15</v>
      </c>
      <c r="Q57" s="55">
        <v>4</v>
      </c>
      <c r="R57" s="329">
        <v>950</v>
      </c>
      <c r="S57" s="315">
        <v>1</v>
      </c>
      <c r="T57" s="55"/>
      <c r="U57" s="314" t="s">
        <v>5013</v>
      </c>
      <c r="V57" s="68"/>
      <c r="W57" s="286">
        <v>0.04</v>
      </c>
      <c r="X57" t="s">
        <v>2088</v>
      </c>
      <c r="Y57" t="s">
        <v>1993</v>
      </c>
      <c r="Z57" s="57" t="s">
        <v>1993</v>
      </c>
      <c r="AA57" s="321" t="s">
        <v>3456</v>
      </c>
      <c r="AB57" s="290">
        <v>60000</v>
      </c>
      <c r="AC57" s="298">
        <v>15000</v>
      </c>
      <c r="AD57" s="307" t="s">
        <v>1567</v>
      </c>
      <c r="AE57" s="81" t="s">
        <v>625</v>
      </c>
    </row>
    <row r="58" spans="1:31">
      <c r="A58" s="67" t="s">
        <v>2821</v>
      </c>
      <c r="B58" s="67">
        <v>71</v>
      </c>
      <c r="C58" s="30" t="s">
        <v>2664</v>
      </c>
      <c r="D58" s="308" t="s">
        <v>343</v>
      </c>
      <c r="E58" s="55">
        <v>7</v>
      </c>
      <c r="F58" s="68">
        <f t="shared" si="1"/>
        <v>7</v>
      </c>
      <c r="G58" s="67" t="s">
        <v>1918</v>
      </c>
      <c r="H58" s="68" t="s">
        <v>4911</v>
      </c>
      <c r="I58" s="67">
        <v>140</v>
      </c>
      <c r="J58" s="67">
        <v>10</v>
      </c>
      <c r="K58" s="68"/>
      <c r="L58" s="55">
        <v>44</v>
      </c>
      <c r="M58" s="55">
        <v>17</v>
      </c>
      <c r="N58" s="55">
        <v>14</v>
      </c>
      <c r="O58" s="68">
        <v>7</v>
      </c>
      <c r="P58" s="55">
        <v>15</v>
      </c>
      <c r="Q58" s="55">
        <v>4</v>
      </c>
      <c r="R58" s="329">
        <v>950</v>
      </c>
      <c r="S58" s="315">
        <v>1</v>
      </c>
      <c r="T58" s="55"/>
      <c r="U58" s="314" t="s">
        <v>5013</v>
      </c>
      <c r="V58" s="68" t="s">
        <v>2455</v>
      </c>
      <c r="W58" s="286">
        <v>0.04</v>
      </c>
      <c r="X58" t="s">
        <v>2088</v>
      </c>
      <c r="Y58" t="s">
        <v>1619</v>
      </c>
      <c r="Z58" s="57" t="s">
        <v>1993</v>
      </c>
      <c r="AA58" s="321" t="s">
        <v>3456</v>
      </c>
      <c r="AB58" s="290">
        <v>60000</v>
      </c>
      <c r="AC58" s="298">
        <v>15000</v>
      </c>
      <c r="AD58" s="307" t="s">
        <v>1567</v>
      </c>
      <c r="AE58" s="81" t="s">
        <v>625</v>
      </c>
    </row>
    <row r="59" spans="1:31">
      <c r="A59" s="341" t="s">
        <v>5702</v>
      </c>
      <c r="B59" s="5">
        <v>32</v>
      </c>
      <c r="C59" s="30" t="s">
        <v>2664</v>
      </c>
      <c r="D59" s="308" t="s">
        <v>343</v>
      </c>
      <c r="E59" s="55">
        <v>7</v>
      </c>
      <c r="F59" s="68">
        <f t="shared" si="1"/>
        <v>7</v>
      </c>
      <c r="G59" s="67" t="s">
        <v>1918</v>
      </c>
      <c r="H59" s="68" t="s">
        <v>4911</v>
      </c>
      <c r="I59" s="67">
        <v>140</v>
      </c>
      <c r="J59" s="67">
        <v>10</v>
      </c>
      <c r="K59" s="68"/>
      <c r="L59" s="55">
        <v>44</v>
      </c>
      <c r="M59" s="55">
        <v>17</v>
      </c>
      <c r="N59" s="55">
        <v>14</v>
      </c>
      <c r="O59" s="68">
        <v>7</v>
      </c>
      <c r="P59" s="55">
        <v>15</v>
      </c>
      <c r="Q59" s="55">
        <v>4</v>
      </c>
      <c r="R59" s="329">
        <v>950</v>
      </c>
      <c r="S59" s="315">
        <v>1</v>
      </c>
      <c r="T59" s="55"/>
      <c r="U59" s="314" t="s">
        <v>5013</v>
      </c>
      <c r="V59" s="68" t="s">
        <v>2455</v>
      </c>
      <c r="W59" s="286">
        <v>0.04</v>
      </c>
      <c r="X59" t="s">
        <v>2088</v>
      </c>
      <c r="Y59" t="s">
        <v>1619</v>
      </c>
      <c r="Z59" s="57" t="s">
        <v>1993</v>
      </c>
      <c r="AA59" s="321" t="s">
        <v>3456</v>
      </c>
      <c r="AB59" s="290">
        <v>60000</v>
      </c>
      <c r="AC59" s="298">
        <v>15000</v>
      </c>
      <c r="AD59" s="307" t="s">
        <v>1567</v>
      </c>
    </row>
    <row r="60" spans="1:31">
      <c r="A60" s="67" t="s">
        <v>836</v>
      </c>
      <c r="B60" s="67">
        <v>67</v>
      </c>
      <c r="C60" s="30" t="s">
        <v>2664</v>
      </c>
      <c r="D60" s="308" t="s">
        <v>2901</v>
      </c>
      <c r="E60" s="55">
        <v>8</v>
      </c>
      <c r="F60" s="68">
        <f t="shared" si="1"/>
        <v>7</v>
      </c>
      <c r="G60" s="67" t="s">
        <v>1770</v>
      </c>
      <c r="H60" s="68" t="s">
        <v>4911</v>
      </c>
      <c r="I60" s="67">
        <v>50</v>
      </c>
      <c r="J60" s="67">
        <v>10</v>
      </c>
      <c r="K60" s="68">
        <v>15</v>
      </c>
      <c r="L60" s="55">
        <v>38</v>
      </c>
      <c r="M60" s="55">
        <v>26</v>
      </c>
      <c r="N60" s="55">
        <v>16</v>
      </c>
      <c r="O60" s="68">
        <v>3</v>
      </c>
      <c r="P60" s="55">
        <v>16</v>
      </c>
      <c r="Q60" s="55">
        <v>4</v>
      </c>
      <c r="R60" s="329">
        <v>900</v>
      </c>
      <c r="S60" s="315">
        <v>1</v>
      </c>
      <c r="T60" s="55" t="s">
        <v>2821</v>
      </c>
      <c r="U60" s="315" t="s">
        <v>5013</v>
      </c>
      <c r="V60" s="68"/>
      <c r="W60" s="286">
        <v>2.5000000000000001E-2</v>
      </c>
      <c r="X60" t="s">
        <v>2093</v>
      </c>
      <c r="Y60" t="s">
        <v>1993</v>
      </c>
      <c r="Z60" s="57" t="s">
        <v>1993</v>
      </c>
      <c r="AA60" s="321" t="s">
        <v>2818</v>
      </c>
      <c r="AB60" s="290"/>
      <c r="AC60" s="298">
        <v>45000</v>
      </c>
      <c r="AD60" s="305" t="s">
        <v>2897</v>
      </c>
      <c r="AE60" s="81" t="s">
        <v>625</v>
      </c>
    </row>
    <row r="61" spans="1:31">
      <c r="A61" s="67" t="s">
        <v>364</v>
      </c>
      <c r="B61" s="67">
        <v>181</v>
      </c>
      <c r="C61" s="30" t="s">
        <v>2664</v>
      </c>
      <c r="D61" s="308" t="s">
        <v>5052</v>
      </c>
      <c r="E61" s="55">
        <v>7</v>
      </c>
      <c r="F61" s="68">
        <f t="shared" si="1"/>
        <v>6</v>
      </c>
      <c r="G61" s="67" t="s">
        <v>1917</v>
      </c>
      <c r="H61" s="68" t="s">
        <v>5063</v>
      </c>
      <c r="I61" s="67">
        <v>120</v>
      </c>
      <c r="J61" s="67">
        <v>15</v>
      </c>
      <c r="K61" s="68"/>
      <c r="L61" s="55">
        <v>42</v>
      </c>
      <c r="M61" s="55">
        <v>11</v>
      </c>
      <c r="N61" s="55">
        <v>13</v>
      </c>
      <c r="O61" s="68">
        <v>12</v>
      </c>
      <c r="P61" s="55">
        <v>12</v>
      </c>
      <c r="Q61" s="55">
        <v>2</v>
      </c>
      <c r="R61" s="329">
        <v>500</v>
      </c>
      <c r="S61" s="315">
        <v>1</v>
      </c>
      <c r="T61" s="55" t="s">
        <v>2821</v>
      </c>
      <c r="U61" s="314" t="s">
        <v>5014</v>
      </c>
      <c r="V61" s="68"/>
      <c r="W61" s="286">
        <v>80</v>
      </c>
      <c r="X61" t="s">
        <v>2089</v>
      </c>
      <c r="Y61" t="s">
        <v>1619</v>
      </c>
      <c r="Z61" s="57" t="s">
        <v>1993</v>
      </c>
      <c r="AA61" s="322" t="s">
        <v>3456</v>
      </c>
      <c r="AB61" s="291">
        <v>250000</v>
      </c>
      <c r="AC61" s="299">
        <v>100000</v>
      </c>
      <c r="AD61" s="305" t="s">
        <v>1093</v>
      </c>
      <c r="AE61" s="257" t="s">
        <v>2615</v>
      </c>
    </row>
    <row r="62" spans="1:31">
      <c r="A62" s="67" t="s">
        <v>836</v>
      </c>
      <c r="B62" s="67">
        <v>62</v>
      </c>
      <c r="C62" s="30" t="s">
        <v>2664</v>
      </c>
      <c r="D62" s="308" t="s">
        <v>4915</v>
      </c>
      <c r="E62" s="55">
        <v>11</v>
      </c>
      <c r="F62" s="68">
        <f t="shared" si="1"/>
        <v>9</v>
      </c>
      <c r="G62" s="67" t="s">
        <v>1917</v>
      </c>
      <c r="H62" s="68" t="s">
        <v>5063</v>
      </c>
      <c r="I62" s="67">
        <v>120</v>
      </c>
      <c r="J62" s="67">
        <v>15</v>
      </c>
      <c r="K62" s="68">
        <v>30</v>
      </c>
      <c r="L62" s="55">
        <v>42</v>
      </c>
      <c r="M62" s="55">
        <v>18</v>
      </c>
      <c r="N62" s="55">
        <v>16</v>
      </c>
      <c r="O62" s="68">
        <v>12</v>
      </c>
      <c r="P62" s="55">
        <v>16</v>
      </c>
      <c r="Q62" s="55">
        <v>5</v>
      </c>
      <c r="R62" s="329">
        <v>1000</v>
      </c>
      <c r="S62" s="315">
        <v>3</v>
      </c>
      <c r="T62" s="55" t="s">
        <v>1760</v>
      </c>
      <c r="U62" s="314">
        <v>1</v>
      </c>
      <c r="V62" s="68"/>
      <c r="W62" s="286">
        <v>25</v>
      </c>
      <c r="X62" t="s">
        <v>2070</v>
      </c>
      <c r="Y62" t="s">
        <v>2237</v>
      </c>
      <c r="Z62" s="57" t="s">
        <v>3750</v>
      </c>
      <c r="AA62" s="321" t="s">
        <v>3456</v>
      </c>
      <c r="AB62" s="290">
        <v>100500</v>
      </c>
      <c r="AC62" s="298">
        <v>46000</v>
      </c>
      <c r="AD62" s="305" t="s">
        <v>550</v>
      </c>
      <c r="AE62" s="81" t="s">
        <v>625</v>
      </c>
    </row>
    <row r="63" spans="1:31">
      <c r="A63" s="67" t="s">
        <v>2821</v>
      </c>
      <c r="B63" s="67">
        <v>126</v>
      </c>
      <c r="C63" s="30" t="s">
        <v>2664</v>
      </c>
      <c r="D63" s="308" t="s">
        <v>2898</v>
      </c>
      <c r="E63" s="55">
        <v>8</v>
      </c>
      <c r="F63" s="68">
        <f t="shared" si="1"/>
        <v>7</v>
      </c>
      <c r="G63" s="67" t="s">
        <v>3169</v>
      </c>
      <c r="H63" s="68" t="s">
        <v>5063</v>
      </c>
      <c r="I63" s="67">
        <v>960</v>
      </c>
      <c r="J63" s="67">
        <v>15</v>
      </c>
      <c r="K63" s="68">
        <v>100</v>
      </c>
      <c r="L63" s="55">
        <v>69</v>
      </c>
      <c r="M63" s="55">
        <v>18</v>
      </c>
      <c r="N63" s="55">
        <v>14</v>
      </c>
      <c r="O63" s="68">
        <v>14</v>
      </c>
      <c r="P63" s="55"/>
      <c r="Q63" s="55">
        <v>3</v>
      </c>
      <c r="R63" s="329"/>
      <c r="S63" s="315">
        <v>8</v>
      </c>
      <c r="T63" s="55" t="s">
        <v>2821</v>
      </c>
      <c r="U63" s="314" t="s">
        <v>4848</v>
      </c>
      <c r="V63" s="68"/>
      <c r="W63" s="286">
        <v>1000</v>
      </c>
      <c r="X63" t="s">
        <v>2069</v>
      </c>
      <c r="Y63" t="s">
        <v>3751</v>
      </c>
      <c r="Z63" s="57" t="s">
        <v>1993</v>
      </c>
      <c r="AA63" s="321" t="s">
        <v>1747</v>
      </c>
      <c r="AB63" s="290">
        <v>1250000</v>
      </c>
      <c r="AC63" s="298">
        <v>400000</v>
      </c>
      <c r="AD63" s="305" t="s">
        <v>1211</v>
      </c>
      <c r="AE63" s="34" t="s">
        <v>3857</v>
      </c>
    </row>
    <row r="64" spans="1:31">
      <c r="A64" s="67" t="s">
        <v>2821</v>
      </c>
      <c r="B64" s="67">
        <v>73</v>
      </c>
      <c r="C64" s="30" t="s">
        <v>2664</v>
      </c>
      <c r="D64" s="308" t="s">
        <v>237</v>
      </c>
      <c r="E64" s="55">
        <v>12</v>
      </c>
      <c r="F64" s="68">
        <f t="shared" si="1"/>
        <v>10</v>
      </c>
      <c r="G64" s="67" t="s">
        <v>1918</v>
      </c>
      <c r="H64" s="68" t="s">
        <v>4911</v>
      </c>
      <c r="I64" s="67">
        <v>100</v>
      </c>
      <c r="J64" s="67">
        <v>10</v>
      </c>
      <c r="K64" s="68">
        <v>25</v>
      </c>
      <c r="L64" s="55">
        <v>39</v>
      </c>
      <c r="M64" s="55">
        <v>22</v>
      </c>
      <c r="N64" s="55">
        <v>18</v>
      </c>
      <c r="O64" s="68">
        <v>7</v>
      </c>
      <c r="P64" s="55">
        <v>8</v>
      </c>
      <c r="Q64" s="55">
        <v>4</v>
      </c>
      <c r="R64" s="329">
        <v>400</v>
      </c>
      <c r="S64" s="315">
        <v>1</v>
      </c>
      <c r="T64" s="55" t="s">
        <v>1760</v>
      </c>
      <c r="U64" s="314" t="s">
        <v>5013</v>
      </c>
      <c r="V64" s="68"/>
      <c r="W64" s="286">
        <v>13</v>
      </c>
      <c r="X64" t="s">
        <v>2088</v>
      </c>
      <c r="Y64" t="s">
        <v>1993</v>
      </c>
      <c r="Z64" s="57" t="s">
        <v>1993</v>
      </c>
      <c r="AA64" s="321" t="s">
        <v>2818</v>
      </c>
      <c r="AB64" s="290"/>
      <c r="AC64" s="298"/>
      <c r="AD64" s="305" t="s">
        <v>2968</v>
      </c>
      <c r="AE64" s="29" t="s">
        <v>4920</v>
      </c>
    </row>
    <row r="65" spans="1:31">
      <c r="A65" s="67" t="s">
        <v>2821</v>
      </c>
      <c r="B65" s="67">
        <v>75</v>
      </c>
      <c r="C65" s="30" t="s">
        <v>2664</v>
      </c>
      <c r="D65" s="308" t="s">
        <v>5278</v>
      </c>
      <c r="E65" s="55">
        <v>8</v>
      </c>
      <c r="F65" s="68">
        <f t="shared" si="1"/>
        <v>8</v>
      </c>
      <c r="G65" s="67" t="s">
        <v>3169</v>
      </c>
      <c r="H65" s="68" t="s">
        <v>3171</v>
      </c>
      <c r="I65" s="67">
        <v>800</v>
      </c>
      <c r="J65" s="67">
        <v>15</v>
      </c>
      <c r="K65" s="68">
        <v>90</v>
      </c>
      <c r="L65" s="55">
        <v>66</v>
      </c>
      <c r="M65" s="55">
        <v>18</v>
      </c>
      <c r="N65" s="55">
        <v>18</v>
      </c>
      <c r="O65" s="68">
        <v>12</v>
      </c>
      <c r="P65" s="55">
        <v>12</v>
      </c>
      <c r="Q65" s="55">
        <v>3</v>
      </c>
      <c r="R65" s="329">
        <v>950</v>
      </c>
      <c r="S65" s="315" t="s">
        <v>4835</v>
      </c>
      <c r="T65" s="55"/>
      <c r="U65" s="314" t="s">
        <v>4836</v>
      </c>
      <c r="V65" s="68"/>
      <c r="W65" s="286">
        <v>5000</v>
      </c>
      <c r="X65" t="s">
        <v>2076</v>
      </c>
      <c r="Y65" t="s">
        <v>3751</v>
      </c>
      <c r="Z65" s="57" t="s">
        <v>1993</v>
      </c>
      <c r="AA65" s="321" t="s">
        <v>1747</v>
      </c>
      <c r="AB65" s="290">
        <v>2900000</v>
      </c>
      <c r="AC65" s="298">
        <v>1000000</v>
      </c>
      <c r="AD65" s="305" t="s">
        <v>1211</v>
      </c>
      <c r="AE65" s="34" t="s">
        <v>5280</v>
      </c>
    </row>
    <row r="66" spans="1:31">
      <c r="A66" s="67" t="s">
        <v>363</v>
      </c>
      <c r="B66" s="67">
        <v>183</v>
      </c>
      <c r="C66" s="30" t="s">
        <v>2664</v>
      </c>
      <c r="D66" s="308" t="s">
        <v>5279</v>
      </c>
      <c r="E66" s="55">
        <v>16</v>
      </c>
      <c r="F66" s="68">
        <f t="shared" si="1"/>
        <v>15</v>
      </c>
      <c r="G66" s="67" t="s">
        <v>3169</v>
      </c>
      <c r="H66" s="68" t="s">
        <v>3171</v>
      </c>
      <c r="I66" s="67">
        <v>800</v>
      </c>
      <c r="J66" s="67">
        <v>15</v>
      </c>
      <c r="K66" s="68">
        <v>100</v>
      </c>
      <c r="L66" s="55">
        <v>66</v>
      </c>
      <c r="M66" s="55">
        <v>18</v>
      </c>
      <c r="N66" s="55">
        <v>18</v>
      </c>
      <c r="O66" s="68">
        <v>12</v>
      </c>
      <c r="P66" s="55">
        <v>12</v>
      </c>
      <c r="Q66" s="55">
        <v>3</v>
      </c>
      <c r="R66" s="329"/>
      <c r="S66" s="315" t="s">
        <v>5011</v>
      </c>
      <c r="T66" s="55" t="s">
        <v>2821</v>
      </c>
      <c r="U66" s="314">
        <v>600</v>
      </c>
      <c r="V66" s="68"/>
      <c r="W66" s="286">
        <v>3000</v>
      </c>
      <c r="X66" t="s">
        <v>2076</v>
      </c>
      <c r="Y66" t="s">
        <v>3751</v>
      </c>
      <c r="Z66" s="57" t="s">
        <v>1993</v>
      </c>
      <c r="AA66" s="321" t="s">
        <v>1747</v>
      </c>
      <c r="AB66" s="290">
        <v>3500000</v>
      </c>
      <c r="AC66" s="298">
        <v>1500000</v>
      </c>
      <c r="AD66" s="305" t="s">
        <v>1211</v>
      </c>
      <c r="AE66" s="34" t="s">
        <v>5280</v>
      </c>
    </row>
    <row r="67" spans="1:31">
      <c r="A67" s="67" t="s">
        <v>2821</v>
      </c>
      <c r="B67" s="67">
        <v>74</v>
      </c>
      <c r="C67" s="30" t="s">
        <v>2664</v>
      </c>
      <c r="D67" s="308" t="s">
        <v>5279</v>
      </c>
      <c r="E67" s="55">
        <v>16</v>
      </c>
      <c r="F67" s="68">
        <f t="shared" si="1"/>
        <v>15</v>
      </c>
      <c r="G67" s="67" t="s">
        <v>3169</v>
      </c>
      <c r="H67" s="68" t="s">
        <v>3171</v>
      </c>
      <c r="I67" s="67">
        <v>800</v>
      </c>
      <c r="J67" s="67">
        <v>15</v>
      </c>
      <c r="K67" s="68">
        <v>100</v>
      </c>
      <c r="L67" s="55">
        <v>66</v>
      </c>
      <c r="M67" s="55">
        <v>18</v>
      </c>
      <c r="N67" s="55">
        <v>18</v>
      </c>
      <c r="O67" s="68">
        <v>12</v>
      </c>
      <c r="P67" s="55">
        <v>12</v>
      </c>
      <c r="Q67" s="55">
        <v>3</v>
      </c>
      <c r="R67" s="329"/>
      <c r="S67" s="315" t="s">
        <v>5011</v>
      </c>
      <c r="T67" s="55" t="s">
        <v>2821</v>
      </c>
      <c r="U67" s="314">
        <v>600</v>
      </c>
      <c r="V67" s="68"/>
      <c r="W67" s="286">
        <v>3000</v>
      </c>
      <c r="X67" t="s">
        <v>2076</v>
      </c>
      <c r="Y67" t="s">
        <v>3751</v>
      </c>
      <c r="Z67" s="57" t="s">
        <v>1993</v>
      </c>
      <c r="AA67" s="321" t="s">
        <v>1747</v>
      </c>
      <c r="AB67" s="290">
        <v>3500000</v>
      </c>
      <c r="AC67" s="298">
        <v>1500000</v>
      </c>
      <c r="AD67" s="305" t="s">
        <v>1211</v>
      </c>
      <c r="AE67" s="34" t="s">
        <v>5280</v>
      </c>
    </row>
    <row r="68" spans="1:31">
      <c r="A68" s="67" t="s">
        <v>2821</v>
      </c>
      <c r="B68" s="67">
        <v>92</v>
      </c>
      <c r="C68" s="30" t="s">
        <v>2664</v>
      </c>
      <c r="D68" s="308" t="s">
        <v>3849</v>
      </c>
      <c r="E68" s="55">
        <v>17</v>
      </c>
      <c r="F68" s="68">
        <f t="shared" si="1"/>
        <v>16</v>
      </c>
      <c r="G68" s="67" t="s">
        <v>3169</v>
      </c>
      <c r="H68" s="68" t="s">
        <v>3171</v>
      </c>
      <c r="I68" s="67">
        <v>920</v>
      </c>
      <c r="J68" s="67">
        <v>15</v>
      </c>
      <c r="K68" s="68">
        <v>115</v>
      </c>
      <c r="L68" s="55">
        <v>68</v>
      </c>
      <c r="M68" s="55">
        <v>19</v>
      </c>
      <c r="N68" s="55">
        <v>16</v>
      </c>
      <c r="O68" s="68">
        <v>12</v>
      </c>
      <c r="P68" s="55">
        <v>12</v>
      </c>
      <c r="Q68" s="55">
        <v>3</v>
      </c>
      <c r="R68" s="329">
        <v>1000</v>
      </c>
      <c r="S68" s="315">
        <v>91</v>
      </c>
      <c r="T68" s="55" t="s">
        <v>2821</v>
      </c>
      <c r="U68" s="314" t="s">
        <v>5013</v>
      </c>
      <c r="V68" s="68"/>
      <c r="W68" s="286">
        <v>300</v>
      </c>
      <c r="X68" t="s">
        <v>2072</v>
      </c>
      <c r="Y68" t="s">
        <v>2237</v>
      </c>
      <c r="Z68" s="57" t="s">
        <v>2236</v>
      </c>
      <c r="AA68" s="322" t="s">
        <v>3456</v>
      </c>
      <c r="AB68" s="291">
        <v>4800000</v>
      </c>
      <c r="AC68" s="299">
        <v>2400000</v>
      </c>
      <c r="AD68" s="305" t="s">
        <v>1211</v>
      </c>
      <c r="AE68" s="81" t="s">
        <v>625</v>
      </c>
    </row>
    <row r="69" spans="1:31">
      <c r="A69" s="5" t="s">
        <v>1095</v>
      </c>
      <c r="B69" s="5">
        <v>66</v>
      </c>
      <c r="C69" s="240" t="s">
        <v>2664</v>
      </c>
      <c r="D69" s="309" t="s">
        <v>1701</v>
      </c>
      <c r="E69" s="5">
        <v>17</v>
      </c>
      <c r="F69" s="91">
        <f t="shared" ref="F69:F100" si="2">E69-IF(T69="A",4,IF(T69="E",2,IF(T69="S",1,IF(T69="U",-1,0))))</f>
        <v>16</v>
      </c>
      <c r="G69" s="5" t="s">
        <v>3169</v>
      </c>
      <c r="H69" s="91" t="s">
        <v>3171</v>
      </c>
      <c r="I69" s="5">
        <v>750</v>
      </c>
      <c r="J69" s="5">
        <v>15</v>
      </c>
      <c r="K69" s="91">
        <v>60</v>
      </c>
      <c r="L69" s="5">
        <v>60</v>
      </c>
      <c r="M69" s="5">
        <v>18</v>
      </c>
      <c r="N69" s="5">
        <v>14</v>
      </c>
      <c r="O69" s="91">
        <v>11</v>
      </c>
      <c r="Q69" s="5">
        <v>3</v>
      </c>
      <c r="S69" s="316">
        <v>64</v>
      </c>
      <c r="T69" s="5" t="s">
        <v>2821</v>
      </c>
      <c r="U69" s="316">
        <v>200</v>
      </c>
      <c r="W69" s="286">
        <v>450</v>
      </c>
      <c r="X69" t="s">
        <v>2076</v>
      </c>
      <c r="Y69" t="s">
        <v>2237</v>
      </c>
      <c r="Z69" s="57" t="s">
        <v>1993</v>
      </c>
      <c r="AA69" s="323" t="s">
        <v>3456</v>
      </c>
      <c r="AB69" s="291">
        <v>3700000</v>
      </c>
      <c r="AC69" s="299">
        <v>2000000</v>
      </c>
      <c r="AD69" s="306" t="s">
        <v>2892</v>
      </c>
    </row>
    <row r="70" spans="1:31">
      <c r="A70" s="67" t="s">
        <v>1917</v>
      </c>
      <c r="B70" s="67">
        <v>166</v>
      </c>
      <c r="C70" s="30" t="s">
        <v>2664</v>
      </c>
      <c r="D70" s="308" t="s">
        <v>3088</v>
      </c>
      <c r="E70" s="55">
        <v>13</v>
      </c>
      <c r="F70" s="68">
        <f t="shared" si="2"/>
        <v>11</v>
      </c>
      <c r="G70" s="67" t="s">
        <v>1917</v>
      </c>
      <c r="H70" s="68" t="s">
        <v>5063</v>
      </c>
      <c r="I70" s="67">
        <v>300</v>
      </c>
      <c r="J70" s="67">
        <v>15</v>
      </c>
      <c r="K70" s="68">
        <v>25</v>
      </c>
      <c r="L70" s="55">
        <v>66</v>
      </c>
      <c r="M70" s="55">
        <v>12</v>
      </c>
      <c r="N70" s="55">
        <v>16</v>
      </c>
      <c r="O70" s="68">
        <v>10</v>
      </c>
      <c r="P70" s="55">
        <v>12</v>
      </c>
      <c r="Q70" s="55">
        <v>3</v>
      </c>
      <c r="R70" s="329">
        <v>850</v>
      </c>
      <c r="S70" s="315">
        <v>6</v>
      </c>
      <c r="T70" s="55" t="s">
        <v>1760</v>
      </c>
      <c r="U70" s="315">
        <v>40</v>
      </c>
      <c r="V70" s="68"/>
      <c r="W70" s="286">
        <v>15</v>
      </c>
      <c r="X70" t="s">
        <v>2089</v>
      </c>
      <c r="Y70" t="s">
        <v>1619</v>
      </c>
      <c r="Z70" s="57" t="s">
        <v>2236</v>
      </c>
      <c r="AA70" s="321" t="s">
        <v>3456</v>
      </c>
      <c r="AB70" s="290">
        <v>680000</v>
      </c>
      <c r="AC70" s="298">
        <v>265000</v>
      </c>
      <c r="AD70" s="305" t="s">
        <v>1211</v>
      </c>
      <c r="AE70" s="81" t="s">
        <v>625</v>
      </c>
    </row>
    <row r="71" spans="1:31">
      <c r="A71" s="67" t="s">
        <v>1747</v>
      </c>
      <c r="B71" s="67">
        <v>200</v>
      </c>
      <c r="C71" s="30" t="s">
        <v>2666</v>
      </c>
      <c r="D71" s="311" t="s">
        <v>583</v>
      </c>
      <c r="E71" s="55">
        <v>17</v>
      </c>
      <c r="F71" s="68">
        <f t="shared" si="2"/>
        <v>15</v>
      </c>
      <c r="G71" s="67" t="s">
        <v>3169</v>
      </c>
      <c r="H71" s="68" t="s">
        <v>3171</v>
      </c>
      <c r="I71" s="67">
        <v>790</v>
      </c>
      <c r="J71" s="67">
        <v>15</v>
      </c>
      <c r="K71" s="68">
        <v>100</v>
      </c>
      <c r="L71" s="55">
        <v>60</v>
      </c>
      <c r="M71" s="55">
        <v>16</v>
      </c>
      <c r="N71" s="55">
        <v>14</v>
      </c>
      <c r="O71" s="68">
        <v>11</v>
      </c>
      <c r="P71" s="55"/>
      <c r="Q71" s="55">
        <v>3</v>
      </c>
      <c r="R71" s="329"/>
      <c r="S71" s="315">
        <v>550</v>
      </c>
      <c r="T71" s="55" t="s">
        <v>1760</v>
      </c>
      <c r="U71" s="315">
        <v>150</v>
      </c>
      <c r="V71" s="68"/>
      <c r="W71" s="286">
        <v>3000</v>
      </c>
      <c r="X71" t="s">
        <v>2076</v>
      </c>
      <c r="Y71" t="s">
        <v>3751</v>
      </c>
      <c r="Z71" s="57" t="s">
        <v>2236</v>
      </c>
      <c r="AA71" s="321" t="s">
        <v>2461</v>
      </c>
      <c r="AB71" s="290"/>
      <c r="AC71" s="298"/>
      <c r="AD71" s="308" t="s">
        <v>578</v>
      </c>
      <c r="AE71" s="81" t="s">
        <v>625</v>
      </c>
    </row>
    <row r="72" spans="1:31">
      <c r="A72" s="67" t="s">
        <v>1747</v>
      </c>
      <c r="B72" s="67">
        <v>145</v>
      </c>
      <c r="C72" s="30" t="s">
        <v>2664</v>
      </c>
      <c r="D72" s="308" t="s">
        <v>1608</v>
      </c>
      <c r="E72" s="55">
        <v>15</v>
      </c>
      <c r="F72" s="68">
        <f t="shared" si="2"/>
        <v>14</v>
      </c>
      <c r="G72" s="67" t="s">
        <v>1917</v>
      </c>
      <c r="H72" s="68" t="s">
        <v>5063</v>
      </c>
      <c r="I72" s="67">
        <v>200</v>
      </c>
      <c r="J72" s="67">
        <v>15</v>
      </c>
      <c r="K72" s="68">
        <v>50</v>
      </c>
      <c r="L72" s="55">
        <v>52</v>
      </c>
      <c r="M72" s="55">
        <v>18</v>
      </c>
      <c r="N72" s="55">
        <v>16</v>
      </c>
      <c r="O72" s="68">
        <v>16</v>
      </c>
      <c r="P72" s="55">
        <v>12</v>
      </c>
      <c r="Q72" s="55">
        <v>4</v>
      </c>
      <c r="R72" s="329">
        <v>850</v>
      </c>
      <c r="S72" s="315">
        <v>5</v>
      </c>
      <c r="T72" s="55" t="s">
        <v>2821</v>
      </c>
      <c r="U72" s="315">
        <v>50</v>
      </c>
      <c r="V72" s="68"/>
      <c r="W72" s="286">
        <v>50</v>
      </c>
      <c r="X72" t="s">
        <v>2070</v>
      </c>
      <c r="Y72" t="s">
        <v>2237</v>
      </c>
      <c r="Z72" s="57" t="s">
        <v>3750</v>
      </c>
      <c r="AA72" s="321" t="s">
        <v>2818</v>
      </c>
      <c r="AB72" s="290">
        <v>600000</v>
      </c>
      <c r="AC72" s="298">
        <v>260000</v>
      </c>
      <c r="AD72" s="305" t="s">
        <v>1211</v>
      </c>
      <c r="AE72" s="81" t="s">
        <v>625</v>
      </c>
    </row>
    <row r="73" spans="1:31">
      <c r="A73" s="67" t="s">
        <v>1747</v>
      </c>
      <c r="B73" s="67">
        <v>145</v>
      </c>
      <c r="C73" s="30" t="s">
        <v>2664</v>
      </c>
      <c r="D73" s="308" t="s">
        <v>1607</v>
      </c>
      <c r="E73" s="55">
        <v>13</v>
      </c>
      <c r="F73" s="68">
        <f t="shared" si="2"/>
        <v>12</v>
      </c>
      <c r="G73" s="67" t="s">
        <v>1917</v>
      </c>
      <c r="H73" s="68" t="s">
        <v>5063</v>
      </c>
      <c r="I73" s="67">
        <v>200</v>
      </c>
      <c r="J73" s="67">
        <v>15</v>
      </c>
      <c r="K73" s="68">
        <v>25</v>
      </c>
      <c r="L73" s="55">
        <v>52</v>
      </c>
      <c r="M73" s="55">
        <v>18</v>
      </c>
      <c r="N73" s="55">
        <v>16</v>
      </c>
      <c r="O73" s="68">
        <v>14</v>
      </c>
      <c r="P73" s="55">
        <v>12</v>
      </c>
      <c r="Q73" s="55">
        <v>4</v>
      </c>
      <c r="R73" s="329">
        <v>850</v>
      </c>
      <c r="S73" s="315">
        <v>5</v>
      </c>
      <c r="T73" s="55" t="s">
        <v>2821</v>
      </c>
      <c r="U73" s="315">
        <v>30</v>
      </c>
      <c r="V73" s="68"/>
      <c r="W73" s="286">
        <v>50</v>
      </c>
      <c r="X73" t="s">
        <v>2071</v>
      </c>
      <c r="Y73" t="s">
        <v>2237</v>
      </c>
      <c r="Z73" s="57" t="s">
        <v>3750</v>
      </c>
      <c r="AA73" s="321" t="s">
        <v>2818</v>
      </c>
      <c r="AB73" s="290">
        <v>500000</v>
      </c>
      <c r="AC73" s="298">
        <v>200000</v>
      </c>
      <c r="AD73" s="305" t="s">
        <v>1211</v>
      </c>
      <c r="AE73" s="81" t="s">
        <v>625</v>
      </c>
    </row>
    <row r="74" spans="1:31">
      <c r="A74" s="9" t="s">
        <v>2665</v>
      </c>
      <c r="C74" s="240" t="s">
        <v>2664</v>
      </c>
      <c r="D74" s="309" t="s">
        <v>1424</v>
      </c>
      <c r="E74" s="5">
        <v>16</v>
      </c>
      <c r="F74" s="91">
        <f t="shared" si="2"/>
        <v>15</v>
      </c>
      <c r="G74" s="5" t="s">
        <v>3169</v>
      </c>
      <c r="H74" s="91" t="s">
        <v>3171</v>
      </c>
      <c r="I74" s="5">
        <v>950</v>
      </c>
      <c r="J74" s="5">
        <v>15</v>
      </c>
      <c r="K74" s="91">
        <v>120</v>
      </c>
      <c r="L74" s="5">
        <v>62</v>
      </c>
      <c r="M74" s="5">
        <v>18</v>
      </c>
      <c r="N74" s="5">
        <v>18</v>
      </c>
      <c r="O74" s="91">
        <v>12</v>
      </c>
      <c r="Q74" s="5">
        <v>4</v>
      </c>
      <c r="S74" s="316">
        <v>80</v>
      </c>
      <c r="T74" s="5" t="s">
        <v>2821</v>
      </c>
      <c r="U74" s="316">
        <v>0</v>
      </c>
      <c r="W74" s="286">
        <v>3.6</v>
      </c>
      <c r="X74" t="s">
        <v>2076</v>
      </c>
      <c r="Y74" t="s">
        <v>2237</v>
      </c>
      <c r="Z74" s="57" t="s">
        <v>2236</v>
      </c>
      <c r="AA74" s="323" t="s">
        <v>3456</v>
      </c>
      <c r="AB74" s="291">
        <v>5200000</v>
      </c>
      <c r="AC74" s="299">
        <v>2600000</v>
      </c>
      <c r="AD74" s="238" t="s">
        <v>3452</v>
      </c>
    </row>
    <row r="75" spans="1:31">
      <c r="A75" s="9" t="s">
        <v>2665</v>
      </c>
      <c r="C75" s="240" t="s">
        <v>2664</v>
      </c>
      <c r="D75" s="309" t="s">
        <v>1424</v>
      </c>
      <c r="E75" s="5">
        <v>16</v>
      </c>
      <c r="F75" s="91">
        <f t="shared" si="2"/>
        <v>15</v>
      </c>
      <c r="G75" s="5" t="s">
        <v>3169</v>
      </c>
      <c r="H75" s="91" t="s">
        <v>3171</v>
      </c>
      <c r="I75" s="5">
        <v>950</v>
      </c>
      <c r="J75" s="5">
        <v>15</v>
      </c>
      <c r="K75" s="91">
        <v>120</v>
      </c>
      <c r="L75" s="5">
        <v>62</v>
      </c>
      <c r="M75" s="5">
        <v>18</v>
      </c>
      <c r="N75" s="5">
        <v>18</v>
      </c>
      <c r="O75" s="91">
        <v>12</v>
      </c>
      <c r="Q75" s="5">
        <v>4</v>
      </c>
      <c r="S75" s="316">
        <v>80</v>
      </c>
      <c r="T75" s="5" t="s">
        <v>2821</v>
      </c>
      <c r="U75" s="316">
        <v>0</v>
      </c>
      <c r="W75" s="286">
        <v>3600</v>
      </c>
      <c r="X75" t="s">
        <v>5384</v>
      </c>
      <c r="Y75" t="s">
        <v>2237</v>
      </c>
      <c r="Z75" s="57" t="s">
        <v>2236</v>
      </c>
      <c r="AA75" s="323" t="s">
        <v>3456</v>
      </c>
      <c r="AB75" s="291">
        <v>52000000</v>
      </c>
      <c r="AC75" s="299">
        <v>2600000</v>
      </c>
      <c r="AD75" s="238" t="s">
        <v>3452</v>
      </c>
    </row>
    <row r="76" spans="1:31">
      <c r="A76" s="67" t="s">
        <v>2821</v>
      </c>
      <c r="B76" s="67">
        <v>132</v>
      </c>
      <c r="C76" s="30" t="s">
        <v>2664</v>
      </c>
      <c r="D76" s="308" t="s">
        <v>2900</v>
      </c>
      <c r="E76" s="55">
        <v>5</v>
      </c>
      <c r="F76" s="68">
        <f t="shared" si="2"/>
        <v>5</v>
      </c>
      <c r="G76" s="67" t="s">
        <v>1918</v>
      </c>
      <c r="H76" s="68" t="s">
        <v>4911</v>
      </c>
      <c r="I76" s="67">
        <v>80</v>
      </c>
      <c r="J76" s="67">
        <v>10</v>
      </c>
      <c r="K76" s="68">
        <v>10</v>
      </c>
      <c r="L76" s="55">
        <v>42</v>
      </c>
      <c r="M76" s="55">
        <v>14</v>
      </c>
      <c r="N76" s="55">
        <v>14</v>
      </c>
      <c r="O76" s="68">
        <v>6</v>
      </c>
      <c r="P76" s="55">
        <v>12</v>
      </c>
      <c r="Q76" s="55">
        <v>4</v>
      </c>
      <c r="R76" s="329">
        <v>800</v>
      </c>
      <c r="S76" s="315">
        <v>1</v>
      </c>
      <c r="T76" s="55"/>
      <c r="U76" s="314" t="s">
        <v>5013</v>
      </c>
      <c r="V76" s="68"/>
      <c r="W76" s="286">
        <v>0.11</v>
      </c>
      <c r="X76" t="s">
        <v>2089</v>
      </c>
      <c r="Y76" t="s">
        <v>3751</v>
      </c>
      <c r="Z76" s="57" t="s">
        <v>1993</v>
      </c>
      <c r="AA76" s="321" t="s">
        <v>1747</v>
      </c>
      <c r="AB76" s="290">
        <v>140000</v>
      </c>
      <c r="AC76" s="298">
        <v>65000</v>
      </c>
      <c r="AD76" s="305" t="s">
        <v>5302</v>
      </c>
      <c r="AE76" s="34" t="s">
        <v>235</v>
      </c>
    </row>
    <row r="77" spans="1:31">
      <c r="A77" s="67" t="s">
        <v>836</v>
      </c>
      <c r="B77" s="67">
        <v>66</v>
      </c>
      <c r="C77" s="30" t="s">
        <v>2664</v>
      </c>
      <c r="D77" s="308" t="s">
        <v>551</v>
      </c>
      <c r="E77" s="55">
        <v>8</v>
      </c>
      <c r="F77" s="68">
        <f t="shared" si="2"/>
        <v>8</v>
      </c>
      <c r="G77" s="67" t="s">
        <v>1918</v>
      </c>
      <c r="H77" s="68" t="s">
        <v>4911</v>
      </c>
      <c r="I77" s="67">
        <v>100</v>
      </c>
      <c r="J77" s="67">
        <v>10</v>
      </c>
      <c r="K77" s="68">
        <v>30</v>
      </c>
      <c r="L77" s="55">
        <v>36</v>
      </c>
      <c r="M77" s="55">
        <v>13</v>
      </c>
      <c r="N77" s="55">
        <v>16</v>
      </c>
      <c r="O77" s="68">
        <v>7</v>
      </c>
      <c r="P77" s="55">
        <v>8</v>
      </c>
      <c r="Q77" s="55">
        <v>2</v>
      </c>
      <c r="R77" s="329">
        <v>650</v>
      </c>
      <c r="S77" s="315">
        <v>2</v>
      </c>
      <c r="T77" s="55"/>
      <c r="U77" s="314" t="s">
        <v>4831</v>
      </c>
      <c r="V77" s="68"/>
      <c r="W77" s="286">
        <v>0.45</v>
      </c>
      <c r="X77" t="s">
        <v>2089</v>
      </c>
      <c r="Y77" t="s">
        <v>3751</v>
      </c>
      <c r="Z77" s="57" t="s">
        <v>1993</v>
      </c>
      <c r="AA77" s="321" t="s">
        <v>3456</v>
      </c>
      <c r="AB77" s="290">
        <v>110000</v>
      </c>
      <c r="AC77" s="298"/>
      <c r="AD77" s="305" t="s">
        <v>2897</v>
      </c>
      <c r="AE77" s="81" t="s">
        <v>625</v>
      </c>
    </row>
    <row r="78" spans="1:31">
      <c r="A78" s="67" t="s">
        <v>364</v>
      </c>
      <c r="B78" s="67">
        <v>220</v>
      </c>
      <c r="C78" s="30" t="s">
        <v>2664</v>
      </c>
      <c r="D78" s="308" t="s">
        <v>2904</v>
      </c>
      <c r="E78" s="55">
        <v>7</v>
      </c>
      <c r="F78" s="68">
        <f t="shared" si="2"/>
        <v>6</v>
      </c>
      <c r="G78" s="67" t="s">
        <v>1770</v>
      </c>
      <c r="H78" s="68" t="s">
        <v>4911</v>
      </c>
      <c r="I78" s="67">
        <v>60</v>
      </c>
      <c r="J78" s="67">
        <v>10</v>
      </c>
      <c r="K78" s="68"/>
      <c r="L78" s="55">
        <v>36</v>
      </c>
      <c r="M78" s="55">
        <v>18</v>
      </c>
      <c r="N78" s="55">
        <v>14</v>
      </c>
      <c r="O78" s="68">
        <v>3</v>
      </c>
      <c r="P78" s="55">
        <v>16</v>
      </c>
      <c r="Q78" s="55">
        <v>4</v>
      </c>
      <c r="R78" s="329">
        <v>1100</v>
      </c>
      <c r="S78" s="315">
        <v>1</v>
      </c>
      <c r="T78" s="55" t="s">
        <v>2821</v>
      </c>
      <c r="U78" s="314" t="s">
        <v>5013</v>
      </c>
      <c r="V78" s="68"/>
      <c r="W78" s="286">
        <v>0.04</v>
      </c>
      <c r="X78" t="s">
        <v>2086</v>
      </c>
      <c r="Y78" t="s">
        <v>1993</v>
      </c>
      <c r="Z78" s="57" t="s">
        <v>1993</v>
      </c>
      <c r="AA78" s="321" t="s">
        <v>2818</v>
      </c>
      <c r="AB78" s="292">
        <v>65000</v>
      </c>
      <c r="AC78" s="297"/>
      <c r="AD78" s="305" t="s">
        <v>2905</v>
      </c>
      <c r="AE78" s="235" t="s">
        <v>3483</v>
      </c>
    </row>
    <row r="79" spans="1:31">
      <c r="A79" s="67" t="s">
        <v>1917</v>
      </c>
      <c r="B79" s="67">
        <v>81</v>
      </c>
      <c r="C79" s="30" t="s">
        <v>2664</v>
      </c>
      <c r="D79" s="308" t="s">
        <v>3089</v>
      </c>
      <c r="E79" s="55">
        <v>6</v>
      </c>
      <c r="F79" s="68">
        <f t="shared" si="2"/>
        <v>6</v>
      </c>
      <c r="G79" s="67" t="s">
        <v>1918</v>
      </c>
      <c r="H79" s="68" t="s">
        <v>4911</v>
      </c>
      <c r="I79" s="67">
        <v>60</v>
      </c>
      <c r="J79" s="67">
        <v>10</v>
      </c>
      <c r="K79" s="68"/>
      <c r="L79" s="55">
        <v>34</v>
      </c>
      <c r="M79" s="55">
        <v>18</v>
      </c>
      <c r="N79" s="55">
        <v>10</v>
      </c>
      <c r="O79" s="68">
        <v>6</v>
      </c>
      <c r="P79" s="55">
        <v>16</v>
      </c>
      <c r="Q79" s="55">
        <v>4</v>
      </c>
      <c r="R79" s="329">
        <v>1000</v>
      </c>
      <c r="S79" s="315">
        <v>1</v>
      </c>
      <c r="T79" s="55"/>
      <c r="U79" s="315">
        <v>0</v>
      </c>
      <c r="V79" s="68"/>
      <c r="W79" s="286">
        <v>5.5E-2</v>
      </c>
      <c r="X79" t="s">
        <v>2093</v>
      </c>
      <c r="Y79" t="s">
        <v>3751</v>
      </c>
      <c r="Z79" s="57" t="s">
        <v>1993</v>
      </c>
      <c r="AA79" s="321" t="s">
        <v>3456</v>
      </c>
      <c r="AB79" s="290">
        <v>35000</v>
      </c>
      <c r="AC79" s="298">
        <v>8000</v>
      </c>
      <c r="AD79" s="305" t="s">
        <v>1092</v>
      </c>
      <c r="AE79" s="81" t="s">
        <v>625</v>
      </c>
    </row>
    <row r="80" spans="1:31">
      <c r="A80" s="2" t="s">
        <v>1297</v>
      </c>
      <c r="B80" s="5">
        <v>133</v>
      </c>
      <c r="C80" s="240" t="s">
        <v>2664</v>
      </c>
      <c r="D80" s="310" t="s">
        <v>5354</v>
      </c>
      <c r="E80" s="5">
        <v>9</v>
      </c>
      <c r="F80" s="91">
        <f t="shared" si="2"/>
        <v>8</v>
      </c>
      <c r="G80" s="5" t="s">
        <v>1770</v>
      </c>
      <c r="H80" s="91" t="s">
        <v>4911</v>
      </c>
      <c r="I80" s="5">
        <v>100</v>
      </c>
      <c r="J80" s="5">
        <v>10</v>
      </c>
      <c r="L80" s="5">
        <v>39</v>
      </c>
      <c r="M80" s="5">
        <v>20</v>
      </c>
      <c r="N80" s="5">
        <v>14</v>
      </c>
      <c r="O80" s="91">
        <v>4</v>
      </c>
      <c r="P80" s="5">
        <v>16</v>
      </c>
      <c r="Q80" s="5">
        <v>5</v>
      </c>
      <c r="R80" s="331">
        <v>1200</v>
      </c>
      <c r="S80" s="316">
        <v>1</v>
      </c>
      <c r="T80" s="5" t="s">
        <v>2821</v>
      </c>
      <c r="U80" s="316">
        <v>0</v>
      </c>
      <c r="W80" s="286">
        <v>7.0000000000000007E-2</v>
      </c>
      <c r="X80" t="s">
        <v>2086</v>
      </c>
      <c r="AD80" s="306" t="s">
        <v>5358</v>
      </c>
    </row>
    <row r="81" spans="1:31">
      <c r="A81" s="67" t="s">
        <v>364</v>
      </c>
      <c r="B81" s="67">
        <v>204</v>
      </c>
      <c r="C81" s="30" t="s">
        <v>2664</v>
      </c>
      <c r="D81" s="308" t="s">
        <v>2618</v>
      </c>
      <c r="E81" s="55">
        <v>8</v>
      </c>
      <c r="F81" s="68">
        <f t="shared" si="2"/>
        <v>7</v>
      </c>
      <c r="G81" s="67" t="s">
        <v>1770</v>
      </c>
      <c r="H81" s="68" t="s">
        <v>4911</v>
      </c>
      <c r="I81" s="67">
        <v>100</v>
      </c>
      <c r="J81" s="67">
        <v>5</v>
      </c>
      <c r="K81" s="68">
        <v>25</v>
      </c>
      <c r="L81" s="55">
        <v>39</v>
      </c>
      <c r="M81" s="55">
        <v>20</v>
      </c>
      <c r="N81" s="55">
        <v>15</v>
      </c>
      <c r="O81" s="68">
        <v>4</v>
      </c>
      <c r="P81" s="55">
        <v>16</v>
      </c>
      <c r="Q81" s="55">
        <v>5</v>
      </c>
      <c r="R81" s="329">
        <v>1100</v>
      </c>
      <c r="S81" s="315">
        <v>1</v>
      </c>
      <c r="T81" s="55" t="s">
        <v>2821</v>
      </c>
      <c r="U81" s="314" t="s">
        <v>5013</v>
      </c>
      <c r="V81" s="68"/>
      <c r="W81" s="286">
        <v>0.04</v>
      </c>
      <c r="X81" t="s">
        <v>2093</v>
      </c>
      <c r="Y81" t="s">
        <v>3751</v>
      </c>
      <c r="Z81" s="57" t="s">
        <v>1993</v>
      </c>
      <c r="AA81" s="321" t="s">
        <v>3456</v>
      </c>
      <c r="AB81" s="289">
        <v>150000</v>
      </c>
      <c r="AC81" s="297">
        <v>80000</v>
      </c>
      <c r="AD81" s="305" t="s">
        <v>2906</v>
      </c>
      <c r="AE81" s="256" t="s">
        <v>625</v>
      </c>
    </row>
    <row r="82" spans="1:31">
      <c r="A82" s="2" t="s">
        <v>1297</v>
      </c>
      <c r="B82" s="5">
        <v>51</v>
      </c>
      <c r="C82" s="240" t="s">
        <v>2664</v>
      </c>
      <c r="D82" s="310" t="s">
        <v>1349</v>
      </c>
      <c r="E82" s="5">
        <v>5</v>
      </c>
      <c r="F82" s="91">
        <f t="shared" si="2"/>
        <v>5</v>
      </c>
      <c r="G82" s="5" t="s">
        <v>1918</v>
      </c>
      <c r="H82" s="91" t="s">
        <v>1257</v>
      </c>
      <c r="I82" s="5">
        <v>60</v>
      </c>
      <c r="J82" s="5">
        <v>10</v>
      </c>
      <c r="L82" s="5">
        <v>34</v>
      </c>
      <c r="M82" s="5">
        <v>18</v>
      </c>
      <c r="N82" s="5">
        <v>16</v>
      </c>
      <c r="O82" s="91">
        <v>6</v>
      </c>
      <c r="P82" s="5">
        <v>12</v>
      </c>
      <c r="Q82" s="5">
        <v>3</v>
      </c>
      <c r="R82" s="331">
        <v>1000</v>
      </c>
      <c r="S82" s="316">
        <v>3</v>
      </c>
      <c r="T82" s="5" t="s">
        <v>4926</v>
      </c>
      <c r="U82" s="316">
        <v>3</v>
      </c>
      <c r="W82" s="286">
        <v>50</v>
      </c>
      <c r="X82" t="s">
        <v>2069</v>
      </c>
      <c r="Y82" t="s">
        <v>2237</v>
      </c>
      <c r="Z82" s="57" t="s">
        <v>2243</v>
      </c>
      <c r="AA82" s="323" t="s">
        <v>1747</v>
      </c>
      <c r="AB82" s="291">
        <v>135000</v>
      </c>
      <c r="AC82" s="299">
        <v>55000</v>
      </c>
      <c r="AD82" s="238" t="s">
        <v>1692</v>
      </c>
    </row>
    <row r="83" spans="1:31">
      <c r="A83" s="67" t="s">
        <v>2821</v>
      </c>
      <c r="B83" s="67">
        <v>60</v>
      </c>
      <c r="C83" s="30" t="s">
        <v>2664</v>
      </c>
      <c r="D83" s="308" t="s">
        <v>1089</v>
      </c>
      <c r="E83" s="55">
        <v>10</v>
      </c>
      <c r="F83" s="68">
        <f t="shared" si="2"/>
        <v>8</v>
      </c>
      <c r="G83" s="67" t="s">
        <v>1770</v>
      </c>
      <c r="H83" s="68" t="s">
        <v>4911</v>
      </c>
      <c r="I83" s="67">
        <v>65</v>
      </c>
      <c r="J83" s="67">
        <v>10</v>
      </c>
      <c r="K83" s="68">
        <v>15</v>
      </c>
      <c r="L83" s="55">
        <v>34</v>
      </c>
      <c r="M83" s="55">
        <v>24</v>
      </c>
      <c r="N83" s="55">
        <v>14</v>
      </c>
      <c r="O83" s="68">
        <v>3</v>
      </c>
      <c r="P83" s="55">
        <v>16</v>
      </c>
      <c r="Q83" s="55">
        <v>5</v>
      </c>
      <c r="R83" s="329">
        <v>1150</v>
      </c>
      <c r="S83" s="315">
        <v>1</v>
      </c>
      <c r="T83" s="55" t="s">
        <v>1760</v>
      </c>
      <c r="U83" s="314" t="s">
        <v>5013</v>
      </c>
      <c r="V83" s="68" t="s">
        <v>2455</v>
      </c>
      <c r="W83" s="286">
        <v>0</v>
      </c>
      <c r="X83" s="1" t="s">
        <v>2093</v>
      </c>
      <c r="Y83" s="1" t="s">
        <v>2237</v>
      </c>
      <c r="Z83" s="57" t="s">
        <v>1993</v>
      </c>
      <c r="AA83" s="321" t="s">
        <v>2818</v>
      </c>
      <c r="AB83" s="290">
        <v>180000</v>
      </c>
      <c r="AC83" s="298">
        <v>145000</v>
      </c>
      <c r="AD83" s="307" t="s">
        <v>1567</v>
      </c>
      <c r="AE83" s="34" t="s">
        <v>238</v>
      </c>
    </row>
    <row r="84" spans="1:31">
      <c r="A84" s="67" t="s">
        <v>1917</v>
      </c>
      <c r="B84" s="67">
        <v>137</v>
      </c>
      <c r="C84" s="30" t="s">
        <v>2664</v>
      </c>
      <c r="D84" s="308" t="s">
        <v>1090</v>
      </c>
      <c r="E84" s="55">
        <v>10</v>
      </c>
      <c r="F84" s="68">
        <f t="shared" si="2"/>
        <v>8</v>
      </c>
      <c r="G84" s="67" t="s">
        <v>1770</v>
      </c>
      <c r="H84" s="68" t="s">
        <v>4911</v>
      </c>
      <c r="I84" s="67">
        <v>65</v>
      </c>
      <c r="J84" s="67">
        <v>10</v>
      </c>
      <c r="K84" s="68">
        <v>15</v>
      </c>
      <c r="L84" s="55">
        <v>34</v>
      </c>
      <c r="M84" s="55">
        <v>30</v>
      </c>
      <c r="N84" s="55">
        <v>14</v>
      </c>
      <c r="O84" s="68">
        <v>3</v>
      </c>
      <c r="P84" s="55">
        <v>16</v>
      </c>
      <c r="Q84" s="55">
        <v>5</v>
      </c>
      <c r="R84" s="329">
        <v>1150</v>
      </c>
      <c r="S84" s="315">
        <v>1</v>
      </c>
      <c r="T84" s="55" t="s">
        <v>1760</v>
      </c>
      <c r="U84" s="315">
        <v>0</v>
      </c>
      <c r="V84" s="68" t="s">
        <v>2455</v>
      </c>
      <c r="W84" s="286">
        <v>0</v>
      </c>
      <c r="X84" s="1" t="s">
        <v>2093</v>
      </c>
      <c r="Y84" s="1" t="s">
        <v>2237</v>
      </c>
      <c r="Z84" s="57" t="s">
        <v>1993</v>
      </c>
      <c r="AA84" s="321" t="s">
        <v>2818</v>
      </c>
      <c r="AB84" s="290">
        <v>210000</v>
      </c>
      <c r="AC84" s="298">
        <v>160000</v>
      </c>
      <c r="AD84" s="307" t="s">
        <v>1567</v>
      </c>
      <c r="AE84" s="34" t="s">
        <v>238</v>
      </c>
    </row>
    <row r="85" spans="1:31">
      <c r="A85" s="67" t="s">
        <v>1917</v>
      </c>
      <c r="B85" s="67">
        <v>137</v>
      </c>
      <c r="C85" s="30" t="s">
        <v>2664</v>
      </c>
      <c r="D85" s="308" t="s">
        <v>1091</v>
      </c>
      <c r="E85" s="55">
        <v>10</v>
      </c>
      <c r="F85" s="68">
        <f t="shared" si="2"/>
        <v>8</v>
      </c>
      <c r="G85" s="67" t="s">
        <v>1770</v>
      </c>
      <c r="H85" s="68" t="s">
        <v>4911</v>
      </c>
      <c r="I85" s="67">
        <v>65</v>
      </c>
      <c r="J85" s="67">
        <v>10</v>
      </c>
      <c r="K85" s="68">
        <v>15</v>
      </c>
      <c r="L85" s="55">
        <v>34</v>
      </c>
      <c r="M85" s="55">
        <v>24</v>
      </c>
      <c r="N85" s="55">
        <v>14</v>
      </c>
      <c r="O85" s="68">
        <v>3</v>
      </c>
      <c r="P85" s="55">
        <v>18</v>
      </c>
      <c r="Q85" s="55">
        <v>6</v>
      </c>
      <c r="R85" s="329">
        <v>1260</v>
      </c>
      <c r="S85" s="315">
        <v>1</v>
      </c>
      <c r="T85" s="55" t="s">
        <v>1760</v>
      </c>
      <c r="U85" s="315">
        <v>0</v>
      </c>
      <c r="V85" s="68" t="s">
        <v>2455</v>
      </c>
      <c r="W85" s="286">
        <v>0</v>
      </c>
      <c r="X85" s="1" t="s">
        <v>2093</v>
      </c>
      <c r="Y85" s="1" t="s">
        <v>2237</v>
      </c>
      <c r="Z85" s="57" t="s">
        <v>1993</v>
      </c>
      <c r="AA85" s="321" t="s">
        <v>2818</v>
      </c>
      <c r="AB85" s="290">
        <v>385000</v>
      </c>
      <c r="AC85" s="298">
        <v>290000</v>
      </c>
      <c r="AD85" s="307" t="s">
        <v>1567</v>
      </c>
      <c r="AE85" s="34" t="s">
        <v>238</v>
      </c>
    </row>
    <row r="86" spans="1:31">
      <c r="A86" s="67" t="s">
        <v>364</v>
      </c>
      <c r="B86" s="67">
        <v>163</v>
      </c>
      <c r="C86" s="30" t="s">
        <v>2664</v>
      </c>
      <c r="D86" s="308" t="s">
        <v>2622</v>
      </c>
      <c r="E86" s="55">
        <v>14</v>
      </c>
      <c r="F86" s="68">
        <f t="shared" si="2"/>
        <v>13</v>
      </c>
      <c r="G86" s="67" t="s">
        <v>3169</v>
      </c>
      <c r="H86" s="68" t="s">
        <v>3171</v>
      </c>
      <c r="I86" s="67">
        <v>840</v>
      </c>
      <c r="J86" s="67">
        <v>30</v>
      </c>
      <c r="K86" s="68"/>
      <c r="L86" s="55">
        <v>61</v>
      </c>
      <c r="M86" s="55">
        <v>10</v>
      </c>
      <c r="N86" s="55">
        <v>13</v>
      </c>
      <c r="O86" s="68">
        <v>13</v>
      </c>
      <c r="P86" s="55"/>
      <c r="Q86" s="55">
        <v>2</v>
      </c>
      <c r="R86" s="329"/>
      <c r="S86" s="315">
        <v>25</v>
      </c>
      <c r="T86" s="55" t="s">
        <v>2821</v>
      </c>
      <c r="U86" s="314">
        <v>850</v>
      </c>
      <c r="V86" s="68"/>
      <c r="W86" s="286">
        <v>5000</v>
      </c>
      <c r="X86" t="s">
        <v>2076</v>
      </c>
      <c r="Y86" t="s">
        <v>4039</v>
      </c>
      <c r="Z86" s="57" t="s">
        <v>2236</v>
      </c>
      <c r="AA86" s="321" t="s">
        <v>2818</v>
      </c>
      <c r="AB86" s="289"/>
      <c r="AC86" s="297"/>
      <c r="AD86" s="305" t="s">
        <v>2907</v>
      </c>
      <c r="AE86" s="256" t="s">
        <v>625</v>
      </c>
    </row>
    <row r="87" spans="1:31">
      <c r="A87" s="67" t="s">
        <v>1917</v>
      </c>
      <c r="B87" s="67">
        <v>206</v>
      </c>
      <c r="C87" s="30" t="s">
        <v>2664</v>
      </c>
      <c r="D87" s="308" t="s">
        <v>3090</v>
      </c>
      <c r="E87" s="55">
        <v>13</v>
      </c>
      <c r="F87" s="68">
        <f t="shared" si="2"/>
        <v>13</v>
      </c>
      <c r="G87" s="67" t="s">
        <v>3169</v>
      </c>
      <c r="H87" s="68" t="s">
        <v>5063</v>
      </c>
      <c r="I87" s="67">
        <v>840</v>
      </c>
      <c r="J87" s="67">
        <v>15</v>
      </c>
      <c r="K87" s="68">
        <v>50</v>
      </c>
      <c r="L87" s="55">
        <v>61</v>
      </c>
      <c r="M87" s="55">
        <v>12</v>
      </c>
      <c r="N87" s="55">
        <v>17</v>
      </c>
      <c r="O87" s="68">
        <v>12</v>
      </c>
      <c r="P87" s="55">
        <v>12</v>
      </c>
      <c r="Q87" s="55">
        <v>1</v>
      </c>
      <c r="R87" s="329">
        <v>1450</v>
      </c>
      <c r="S87" s="315">
        <v>148</v>
      </c>
      <c r="T87" s="55"/>
      <c r="U87" s="315">
        <v>45</v>
      </c>
      <c r="V87" s="68"/>
      <c r="W87" s="286">
        <v>1380</v>
      </c>
      <c r="X87" t="s">
        <v>2068</v>
      </c>
      <c r="Y87" t="s">
        <v>2246</v>
      </c>
      <c r="Z87" s="57" t="s">
        <v>4039</v>
      </c>
      <c r="AA87" s="321" t="s">
        <v>2818</v>
      </c>
      <c r="AB87" s="290">
        <v>5000000</v>
      </c>
      <c r="AC87" s="298">
        <v>2125000</v>
      </c>
      <c r="AD87" s="305" t="s">
        <v>2908</v>
      </c>
      <c r="AE87" s="81" t="s">
        <v>625</v>
      </c>
    </row>
    <row r="88" spans="1:31">
      <c r="A88" s="67" t="s">
        <v>1917</v>
      </c>
      <c r="B88" s="67">
        <v>82</v>
      </c>
      <c r="C88" s="30" t="s">
        <v>2664</v>
      </c>
      <c r="D88" s="308" t="s">
        <v>3091</v>
      </c>
      <c r="E88" s="55">
        <v>7</v>
      </c>
      <c r="F88" s="68">
        <f t="shared" si="2"/>
        <v>7</v>
      </c>
      <c r="G88" s="67" t="s">
        <v>1918</v>
      </c>
      <c r="H88" s="68" t="s">
        <v>4911</v>
      </c>
      <c r="I88" s="67">
        <v>80</v>
      </c>
      <c r="J88" s="67">
        <v>10</v>
      </c>
      <c r="K88" s="68">
        <v>15</v>
      </c>
      <c r="L88" s="55">
        <v>36</v>
      </c>
      <c r="M88" s="55">
        <v>14</v>
      </c>
      <c r="N88" s="55">
        <v>11</v>
      </c>
      <c r="O88" s="68">
        <v>6</v>
      </c>
      <c r="P88" s="55">
        <v>12</v>
      </c>
      <c r="Q88" s="55">
        <v>3</v>
      </c>
      <c r="R88" s="329">
        <v>950</v>
      </c>
      <c r="S88" s="315">
        <v>1</v>
      </c>
      <c r="T88" s="55"/>
      <c r="U88" s="315">
        <v>0</v>
      </c>
      <c r="V88" s="68"/>
      <c r="W88" s="286">
        <v>0.09</v>
      </c>
      <c r="X88" t="s">
        <v>2085</v>
      </c>
      <c r="Y88" t="s">
        <v>3751</v>
      </c>
      <c r="Z88" s="57" t="s">
        <v>1993</v>
      </c>
      <c r="AA88" s="321" t="s">
        <v>3456</v>
      </c>
      <c r="AB88" s="290">
        <v>45000</v>
      </c>
      <c r="AC88" s="298">
        <v>12000</v>
      </c>
      <c r="AD88" s="305" t="s">
        <v>2909</v>
      </c>
      <c r="AE88" s="81" t="s">
        <v>625</v>
      </c>
    </row>
    <row r="89" spans="1:31">
      <c r="A89" s="67" t="s">
        <v>2821</v>
      </c>
      <c r="B89" s="67">
        <v>62</v>
      </c>
      <c r="C89" s="77" t="s">
        <v>2664</v>
      </c>
      <c r="D89" s="308" t="s">
        <v>1426</v>
      </c>
      <c r="E89" s="55">
        <v>12</v>
      </c>
      <c r="F89" s="68">
        <f t="shared" si="2"/>
        <v>11</v>
      </c>
      <c r="G89" s="67" t="s">
        <v>3170</v>
      </c>
      <c r="H89" s="68" t="s">
        <v>3171</v>
      </c>
      <c r="I89" s="67">
        <v>1680</v>
      </c>
      <c r="J89" s="67">
        <v>20</v>
      </c>
      <c r="K89" s="68">
        <v>115</v>
      </c>
      <c r="L89" s="55">
        <v>96</v>
      </c>
      <c r="M89" s="55">
        <v>10</v>
      </c>
      <c r="N89" s="55">
        <v>16</v>
      </c>
      <c r="O89" s="68">
        <v>13</v>
      </c>
      <c r="P89" s="55"/>
      <c r="Q89" s="55">
        <v>1</v>
      </c>
      <c r="R89" s="329"/>
      <c r="S89" s="315">
        <v>16210</v>
      </c>
      <c r="T89" s="55" t="s">
        <v>2821</v>
      </c>
      <c r="U89" s="314" t="s">
        <v>5020</v>
      </c>
      <c r="V89" s="68"/>
      <c r="W89" s="286">
        <v>9000</v>
      </c>
      <c r="X89" t="s">
        <v>2075</v>
      </c>
      <c r="Y89" t="s">
        <v>3751</v>
      </c>
      <c r="Z89" s="57" t="s">
        <v>2247</v>
      </c>
      <c r="AA89" s="321" t="s">
        <v>2818</v>
      </c>
      <c r="AB89" s="292">
        <v>17777500</v>
      </c>
      <c r="AC89" s="298"/>
      <c r="AD89" s="307" t="s">
        <v>3058</v>
      </c>
      <c r="AE89" s="235" t="s">
        <v>3615</v>
      </c>
    </row>
    <row r="90" spans="1:31">
      <c r="A90" s="67" t="s">
        <v>2821</v>
      </c>
      <c r="B90" s="67">
        <v>76</v>
      </c>
      <c r="C90" s="30" t="s">
        <v>2664</v>
      </c>
      <c r="D90" s="308" t="s">
        <v>1425</v>
      </c>
      <c r="E90" s="55">
        <v>18</v>
      </c>
      <c r="F90" s="68">
        <f t="shared" si="2"/>
        <v>17</v>
      </c>
      <c r="G90" s="67" t="s">
        <v>3170</v>
      </c>
      <c r="H90" s="68" t="s">
        <v>3171</v>
      </c>
      <c r="I90" s="67">
        <v>1680</v>
      </c>
      <c r="J90" s="67">
        <v>20</v>
      </c>
      <c r="K90" s="68">
        <v>115</v>
      </c>
      <c r="L90" s="55">
        <v>96</v>
      </c>
      <c r="M90" s="55">
        <v>10</v>
      </c>
      <c r="N90" s="55">
        <v>16</v>
      </c>
      <c r="O90" s="68">
        <v>13</v>
      </c>
      <c r="P90" s="55"/>
      <c r="Q90" s="55">
        <v>1</v>
      </c>
      <c r="R90" s="329"/>
      <c r="S90" s="315">
        <v>16210</v>
      </c>
      <c r="T90" s="55" t="s">
        <v>2821</v>
      </c>
      <c r="U90" s="314" t="s">
        <v>5020</v>
      </c>
      <c r="V90" s="68"/>
      <c r="W90" s="286">
        <v>9000</v>
      </c>
      <c r="X90" t="s">
        <v>2075</v>
      </c>
      <c r="Y90" t="s">
        <v>3751</v>
      </c>
      <c r="Z90" s="57" t="s">
        <v>2247</v>
      </c>
      <c r="AA90" s="321" t="s">
        <v>2818</v>
      </c>
      <c r="AB90" s="292">
        <v>35555000</v>
      </c>
      <c r="AC90" s="298"/>
      <c r="AD90" s="305" t="s">
        <v>3058</v>
      </c>
      <c r="AE90" s="257" t="s">
        <v>3462</v>
      </c>
    </row>
    <row r="91" spans="1:31">
      <c r="A91" s="2" t="s">
        <v>1297</v>
      </c>
      <c r="B91" s="5">
        <v>52</v>
      </c>
      <c r="C91" s="240" t="s">
        <v>2664</v>
      </c>
      <c r="D91" s="310" t="s">
        <v>1350</v>
      </c>
      <c r="E91" s="5">
        <v>10</v>
      </c>
      <c r="F91" s="91">
        <f t="shared" si="2"/>
        <v>9</v>
      </c>
      <c r="G91" s="5" t="s">
        <v>1918</v>
      </c>
      <c r="H91" s="91" t="s">
        <v>1257</v>
      </c>
      <c r="I91" s="5">
        <v>150</v>
      </c>
      <c r="J91" s="5">
        <v>10</v>
      </c>
      <c r="K91" s="91">
        <v>10</v>
      </c>
      <c r="L91" s="5">
        <v>46</v>
      </c>
      <c r="M91" s="5">
        <v>20</v>
      </c>
      <c r="N91" s="5">
        <v>14</v>
      </c>
      <c r="O91" s="91">
        <v>8</v>
      </c>
      <c r="P91" s="5">
        <v>16</v>
      </c>
      <c r="Q91" s="5">
        <v>4</v>
      </c>
      <c r="R91" s="331">
        <v>1050</v>
      </c>
      <c r="S91" s="316">
        <v>2</v>
      </c>
      <c r="T91" s="5" t="s">
        <v>2821</v>
      </c>
      <c r="U91" s="316">
        <v>0</v>
      </c>
      <c r="V91" s="91" t="s">
        <v>2455</v>
      </c>
      <c r="W91" s="286">
        <v>7.0000000000000007E-2</v>
      </c>
      <c r="X91" t="s">
        <v>2086</v>
      </c>
      <c r="AA91" s="323" t="s">
        <v>2818</v>
      </c>
      <c r="AB91" s="291">
        <v>165000</v>
      </c>
      <c r="AC91" s="299">
        <v>100000</v>
      </c>
      <c r="AD91" s="238" t="s">
        <v>1681</v>
      </c>
    </row>
    <row r="92" spans="1:31">
      <c r="A92" s="67" t="s">
        <v>1917</v>
      </c>
      <c r="B92" s="67">
        <v>207</v>
      </c>
      <c r="C92" s="30" t="s">
        <v>2664</v>
      </c>
      <c r="D92" s="308" t="s">
        <v>3092</v>
      </c>
      <c r="E92" s="55">
        <v>7</v>
      </c>
      <c r="F92" s="68">
        <f t="shared" si="2"/>
        <v>7</v>
      </c>
      <c r="G92" s="67" t="s">
        <v>1770</v>
      </c>
      <c r="H92" s="68" t="s">
        <v>4911</v>
      </c>
      <c r="I92" s="67">
        <v>60</v>
      </c>
      <c r="J92" s="67">
        <v>5</v>
      </c>
      <c r="K92" s="68"/>
      <c r="L92" s="55">
        <v>34</v>
      </c>
      <c r="M92" s="55">
        <v>12</v>
      </c>
      <c r="N92" s="55">
        <v>14</v>
      </c>
      <c r="O92" s="68">
        <v>3</v>
      </c>
      <c r="P92" s="55">
        <v>12</v>
      </c>
      <c r="Q92" s="55">
        <v>3</v>
      </c>
      <c r="R92" s="329">
        <v>850</v>
      </c>
      <c r="S92" s="315">
        <v>1</v>
      </c>
      <c r="T92" s="55"/>
      <c r="U92" s="315">
        <v>6</v>
      </c>
      <c r="V92" s="68"/>
      <c r="W92" s="286">
        <v>0.03</v>
      </c>
      <c r="X92" t="s">
        <v>2088</v>
      </c>
      <c r="Y92" t="s">
        <v>1993</v>
      </c>
      <c r="Z92" s="57" t="s">
        <v>1993</v>
      </c>
      <c r="AA92" s="321" t="s">
        <v>3456</v>
      </c>
      <c r="AB92" s="290">
        <v>43000</v>
      </c>
      <c r="AC92" s="298"/>
      <c r="AD92" s="305" t="s">
        <v>3059</v>
      </c>
      <c r="AE92" s="81" t="s">
        <v>625</v>
      </c>
    </row>
    <row r="93" spans="1:31">
      <c r="A93" s="67" t="s">
        <v>363</v>
      </c>
      <c r="B93" s="67">
        <v>181</v>
      </c>
      <c r="C93" s="30" t="s">
        <v>2664</v>
      </c>
      <c r="D93" s="308" t="s">
        <v>344</v>
      </c>
      <c r="E93" s="55">
        <v>9</v>
      </c>
      <c r="F93" s="68">
        <f t="shared" si="2"/>
        <v>7</v>
      </c>
      <c r="G93" s="67" t="s">
        <v>1770</v>
      </c>
      <c r="H93" s="68" t="s">
        <v>4911</v>
      </c>
      <c r="I93" s="67">
        <v>100</v>
      </c>
      <c r="J93" s="67">
        <v>10</v>
      </c>
      <c r="K93" s="68"/>
      <c r="L93" s="55">
        <v>38</v>
      </c>
      <c r="M93" s="55">
        <v>18</v>
      </c>
      <c r="N93" s="55">
        <v>14</v>
      </c>
      <c r="O93" s="68">
        <v>4</v>
      </c>
      <c r="P93" s="55">
        <v>16</v>
      </c>
      <c r="Q93" s="55">
        <v>4</v>
      </c>
      <c r="R93" s="329">
        <v>1050</v>
      </c>
      <c r="S93" s="315">
        <v>0</v>
      </c>
      <c r="T93" s="55" t="s">
        <v>1760</v>
      </c>
      <c r="U93" s="314">
        <v>0</v>
      </c>
      <c r="V93" s="68"/>
      <c r="W93" s="286">
        <v>0</v>
      </c>
      <c r="X93" t="s">
        <v>2086</v>
      </c>
      <c r="Y93" t="s">
        <v>1993</v>
      </c>
      <c r="Z93" s="57" t="s">
        <v>1993</v>
      </c>
      <c r="AA93" s="321" t="s">
        <v>3456</v>
      </c>
      <c r="AB93" s="290">
        <v>40000</v>
      </c>
      <c r="AC93" s="298"/>
      <c r="AD93" s="305" t="s">
        <v>3060</v>
      </c>
      <c r="AE93" s="34" t="s">
        <v>5281</v>
      </c>
    </row>
    <row r="94" spans="1:31">
      <c r="A94" s="67" t="s">
        <v>2821</v>
      </c>
      <c r="B94" s="67">
        <v>79</v>
      </c>
      <c r="C94" s="30" t="s">
        <v>2664</v>
      </c>
      <c r="D94" s="308" t="s">
        <v>344</v>
      </c>
      <c r="E94" s="55">
        <v>9</v>
      </c>
      <c r="F94" s="68">
        <f t="shared" si="2"/>
        <v>7</v>
      </c>
      <c r="G94" s="67" t="s">
        <v>1770</v>
      </c>
      <c r="H94" s="68" t="s">
        <v>4911</v>
      </c>
      <c r="I94" s="67">
        <v>100</v>
      </c>
      <c r="J94" s="67">
        <v>10</v>
      </c>
      <c r="K94" s="68"/>
      <c r="L94" s="55">
        <v>38</v>
      </c>
      <c r="M94" s="55">
        <v>18</v>
      </c>
      <c r="N94" s="55">
        <v>14</v>
      </c>
      <c r="O94" s="68">
        <v>4</v>
      </c>
      <c r="P94" s="55">
        <v>16</v>
      </c>
      <c r="Q94" s="55">
        <v>4</v>
      </c>
      <c r="R94" s="329">
        <v>1050</v>
      </c>
      <c r="S94" s="315">
        <v>0</v>
      </c>
      <c r="T94" s="55" t="s">
        <v>1760</v>
      </c>
      <c r="U94" s="314">
        <v>0</v>
      </c>
      <c r="V94" s="68"/>
      <c r="W94" s="286">
        <v>0</v>
      </c>
      <c r="X94" t="s">
        <v>2086</v>
      </c>
      <c r="Y94" t="s">
        <v>1993</v>
      </c>
      <c r="Z94" s="57" t="s">
        <v>1993</v>
      </c>
      <c r="AA94" s="321" t="s">
        <v>3456</v>
      </c>
      <c r="AB94" s="290">
        <v>40000</v>
      </c>
      <c r="AC94" s="298"/>
      <c r="AD94" s="305" t="s">
        <v>3060</v>
      </c>
      <c r="AE94" s="34" t="s">
        <v>5281</v>
      </c>
    </row>
    <row r="95" spans="1:31">
      <c r="A95" s="5" t="s">
        <v>1095</v>
      </c>
      <c r="B95" s="5">
        <v>63</v>
      </c>
      <c r="C95" s="240" t="s">
        <v>2664</v>
      </c>
      <c r="D95" s="309" t="s">
        <v>4077</v>
      </c>
      <c r="E95" s="5">
        <v>2</v>
      </c>
      <c r="F95" s="91">
        <f t="shared" si="2"/>
        <v>2</v>
      </c>
      <c r="G95" s="5" t="s">
        <v>1918</v>
      </c>
      <c r="H95" s="91" t="s">
        <v>5158</v>
      </c>
      <c r="I95" s="5">
        <v>60</v>
      </c>
      <c r="J95" s="5">
        <v>10</v>
      </c>
      <c r="L95" s="5">
        <v>34</v>
      </c>
      <c r="M95" s="5">
        <v>10</v>
      </c>
      <c r="N95" s="5">
        <v>12</v>
      </c>
      <c r="O95" s="91">
        <v>6</v>
      </c>
      <c r="P95" s="5">
        <v>12</v>
      </c>
      <c r="Q95" s="5">
        <v>3</v>
      </c>
      <c r="R95" s="331">
        <v>600</v>
      </c>
      <c r="S95" s="316">
        <v>0</v>
      </c>
      <c r="U95" s="316">
        <v>0</v>
      </c>
      <c r="W95" s="286">
        <v>2</v>
      </c>
      <c r="X95" t="s">
        <v>1993</v>
      </c>
      <c r="Y95" t="s">
        <v>1993</v>
      </c>
      <c r="Z95" s="57" t="s">
        <v>1993</v>
      </c>
      <c r="AA95" s="323" t="s">
        <v>1747</v>
      </c>
      <c r="AB95" s="291">
        <v>17000</v>
      </c>
      <c r="AD95" s="309" t="s">
        <v>578</v>
      </c>
    </row>
    <row r="96" spans="1:31">
      <c r="A96" s="224" t="s">
        <v>1758</v>
      </c>
      <c r="B96" s="224">
        <v>63</v>
      </c>
      <c r="C96" s="240" t="s">
        <v>2664</v>
      </c>
      <c r="D96" s="309" t="s">
        <v>2444</v>
      </c>
      <c r="E96" s="225">
        <v>8</v>
      </c>
      <c r="F96" s="68">
        <f t="shared" si="2"/>
        <v>8</v>
      </c>
      <c r="G96" s="5" t="s">
        <v>1918</v>
      </c>
      <c r="H96" s="91" t="s">
        <v>4911</v>
      </c>
      <c r="I96" s="5">
        <v>140</v>
      </c>
      <c r="J96" s="5">
        <v>10</v>
      </c>
      <c r="K96" s="91">
        <v>25</v>
      </c>
      <c r="L96" s="5">
        <v>44</v>
      </c>
      <c r="M96" s="5">
        <v>18</v>
      </c>
      <c r="N96" s="5">
        <v>14</v>
      </c>
      <c r="O96" s="91">
        <v>8</v>
      </c>
      <c r="P96" s="5">
        <v>15</v>
      </c>
      <c r="Q96" s="5">
        <v>4</v>
      </c>
      <c r="R96" s="331">
        <v>950</v>
      </c>
      <c r="S96" s="317">
        <v>1</v>
      </c>
      <c r="T96" s="5" t="s">
        <v>4926</v>
      </c>
      <c r="U96" s="317">
        <v>1</v>
      </c>
      <c r="V96" s="91" t="s">
        <v>2455</v>
      </c>
      <c r="W96" s="286">
        <v>0.11</v>
      </c>
      <c r="X96" t="s">
        <v>2089</v>
      </c>
      <c r="Y96" t="s">
        <v>3751</v>
      </c>
      <c r="Z96" s="57" t="s">
        <v>1993</v>
      </c>
      <c r="AA96" s="321" t="s">
        <v>3456</v>
      </c>
      <c r="AB96" s="290">
        <v>115000</v>
      </c>
      <c r="AC96" s="298">
        <v>55000</v>
      </c>
      <c r="AD96" s="306" t="s">
        <v>2948</v>
      </c>
    </row>
    <row r="97" spans="1:49">
      <c r="A97" s="224" t="s">
        <v>1758</v>
      </c>
      <c r="B97" s="224">
        <v>63</v>
      </c>
      <c r="C97" s="240" t="s">
        <v>2664</v>
      </c>
      <c r="D97" s="310" t="s">
        <v>2445</v>
      </c>
      <c r="E97" s="225">
        <v>8</v>
      </c>
      <c r="F97" s="68">
        <f t="shared" si="2"/>
        <v>8</v>
      </c>
      <c r="G97" s="5" t="s">
        <v>1918</v>
      </c>
      <c r="H97" s="91" t="s">
        <v>4911</v>
      </c>
      <c r="I97" s="5">
        <v>140</v>
      </c>
      <c r="J97" s="5">
        <v>10</v>
      </c>
      <c r="K97" s="91">
        <v>25</v>
      </c>
      <c r="L97" s="5">
        <v>44</v>
      </c>
      <c r="M97" s="5">
        <v>18</v>
      </c>
      <c r="N97" s="5">
        <v>14</v>
      </c>
      <c r="O97" s="91">
        <v>8</v>
      </c>
      <c r="P97" s="5">
        <v>15</v>
      </c>
      <c r="Q97" s="5">
        <v>4</v>
      </c>
      <c r="R97" s="331">
        <v>950</v>
      </c>
      <c r="S97" s="317">
        <v>1</v>
      </c>
      <c r="T97" s="5" t="s">
        <v>4926</v>
      </c>
      <c r="U97" s="317">
        <v>1</v>
      </c>
      <c r="V97" s="91" t="s">
        <v>2455</v>
      </c>
      <c r="W97" s="286">
        <v>0.11</v>
      </c>
      <c r="X97" t="s">
        <v>2089</v>
      </c>
      <c r="Y97" t="s">
        <v>3751</v>
      </c>
      <c r="Z97" s="57" t="s">
        <v>1993</v>
      </c>
      <c r="AA97" s="321" t="s">
        <v>3456</v>
      </c>
      <c r="AB97" s="290">
        <v>115000</v>
      </c>
      <c r="AC97" s="298">
        <v>55000</v>
      </c>
      <c r="AD97" s="306" t="s">
        <v>2948</v>
      </c>
    </row>
    <row r="98" spans="1:49">
      <c r="A98" s="67" t="s">
        <v>2821</v>
      </c>
      <c r="B98" s="67">
        <v>80</v>
      </c>
      <c r="C98" s="30" t="s">
        <v>2664</v>
      </c>
      <c r="D98" s="308" t="s">
        <v>248</v>
      </c>
      <c r="E98" s="55">
        <v>6</v>
      </c>
      <c r="F98" s="68">
        <f t="shared" si="2"/>
        <v>6</v>
      </c>
      <c r="G98" s="67" t="s">
        <v>1917</v>
      </c>
      <c r="H98" s="68" t="s">
        <v>5063</v>
      </c>
      <c r="I98" s="67">
        <v>110</v>
      </c>
      <c r="J98" s="67">
        <v>15</v>
      </c>
      <c r="K98" s="68"/>
      <c r="L98" s="55">
        <v>40</v>
      </c>
      <c r="M98" s="55">
        <v>10</v>
      </c>
      <c r="N98" s="55">
        <v>16</v>
      </c>
      <c r="O98" s="68">
        <v>12</v>
      </c>
      <c r="P98" s="55">
        <v>12</v>
      </c>
      <c r="Q98" s="55">
        <v>2</v>
      </c>
      <c r="R98" s="329">
        <v>800</v>
      </c>
      <c r="S98" s="315">
        <v>2</v>
      </c>
      <c r="T98" s="55"/>
      <c r="U98" s="314" t="s">
        <v>5024</v>
      </c>
      <c r="V98" s="68"/>
      <c r="W98" s="286">
        <v>60</v>
      </c>
      <c r="X98" t="s">
        <v>2071</v>
      </c>
      <c r="Y98" t="s">
        <v>1619</v>
      </c>
      <c r="Z98" s="57" t="s">
        <v>1993</v>
      </c>
      <c r="AA98" s="321" t="s">
        <v>1747</v>
      </c>
      <c r="AB98" s="290">
        <v>80000</v>
      </c>
      <c r="AC98" s="298">
        <v>30000</v>
      </c>
      <c r="AD98" s="305" t="s">
        <v>3065</v>
      </c>
      <c r="AE98" s="81" t="s">
        <v>625</v>
      </c>
    </row>
    <row r="99" spans="1:49">
      <c r="A99" s="76" t="s">
        <v>2665</v>
      </c>
      <c r="B99" s="67"/>
      <c r="C99" s="77" t="s">
        <v>2664</v>
      </c>
      <c r="D99" s="308" t="s">
        <v>582</v>
      </c>
      <c r="E99" s="55">
        <v>7</v>
      </c>
      <c r="F99" s="68">
        <f t="shared" si="2"/>
        <v>7</v>
      </c>
      <c r="G99" s="67" t="s">
        <v>1917</v>
      </c>
      <c r="H99" s="68" t="s">
        <v>5063</v>
      </c>
      <c r="I99" s="67">
        <v>150</v>
      </c>
      <c r="J99" s="67">
        <v>15</v>
      </c>
      <c r="K99" s="68">
        <v>45</v>
      </c>
      <c r="L99" s="55">
        <v>38</v>
      </c>
      <c r="M99" s="55">
        <v>14</v>
      </c>
      <c r="N99" s="55">
        <v>18</v>
      </c>
      <c r="O99" s="68">
        <v>13</v>
      </c>
      <c r="P99" s="55">
        <v>12</v>
      </c>
      <c r="Q99" s="55">
        <v>4</v>
      </c>
      <c r="R99" s="329">
        <v>950</v>
      </c>
      <c r="S99" s="315">
        <v>4</v>
      </c>
      <c r="T99" s="55"/>
      <c r="U99" s="315" t="s">
        <v>4828</v>
      </c>
      <c r="V99" s="68"/>
      <c r="W99" s="286">
        <v>30</v>
      </c>
      <c r="X99" t="s">
        <v>2075</v>
      </c>
      <c r="Y99" t="s">
        <v>2237</v>
      </c>
      <c r="Z99" s="57" t="s">
        <v>2236</v>
      </c>
      <c r="AA99" s="322" t="s">
        <v>1747</v>
      </c>
      <c r="AB99" s="291">
        <v>325000</v>
      </c>
      <c r="AC99" s="299">
        <v>200000</v>
      </c>
      <c r="AD99" s="307" t="s">
        <v>548</v>
      </c>
      <c r="AE99" s="81" t="s">
        <v>625</v>
      </c>
    </row>
    <row r="100" spans="1:49">
      <c r="A100" s="67" t="s">
        <v>364</v>
      </c>
      <c r="B100" s="67">
        <v>220</v>
      </c>
      <c r="C100" s="30" t="s">
        <v>2666</v>
      </c>
      <c r="D100" s="311" t="s">
        <v>565</v>
      </c>
      <c r="E100" s="55">
        <v>8</v>
      </c>
      <c r="F100" s="68">
        <f t="shared" si="2"/>
        <v>7</v>
      </c>
      <c r="G100" s="67" t="s">
        <v>1917</v>
      </c>
      <c r="H100" s="68" t="s">
        <v>5063</v>
      </c>
      <c r="I100" s="67">
        <v>140</v>
      </c>
      <c r="J100" s="67">
        <v>15</v>
      </c>
      <c r="K100" s="68">
        <v>40</v>
      </c>
      <c r="L100" s="55">
        <v>44</v>
      </c>
      <c r="M100" s="55">
        <v>16</v>
      </c>
      <c r="N100" s="55">
        <v>16</v>
      </c>
      <c r="O100" s="68">
        <v>12</v>
      </c>
      <c r="P100" s="55">
        <v>16</v>
      </c>
      <c r="Q100" s="55">
        <v>4</v>
      </c>
      <c r="R100" s="329">
        <v>1100</v>
      </c>
      <c r="S100" s="315">
        <v>3</v>
      </c>
      <c r="T100" s="55" t="s">
        <v>2821</v>
      </c>
      <c r="U100" s="314" t="s">
        <v>5027</v>
      </c>
      <c r="V100" s="68"/>
      <c r="W100" s="286">
        <v>40</v>
      </c>
      <c r="X100" t="s">
        <v>2071</v>
      </c>
      <c r="Y100" t="s">
        <v>2237</v>
      </c>
      <c r="Z100" s="57" t="s">
        <v>1993</v>
      </c>
      <c r="AA100" s="321" t="s">
        <v>2461</v>
      </c>
      <c r="AB100" s="292">
        <v>154000</v>
      </c>
      <c r="AC100" s="297"/>
      <c r="AD100" s="305" t="s">
        <v>3065</v>
      </c>
      <c r="AE100" s="257" t="s">
        <v>3482</v>
      </c>
    </row>
    <row r="101" spans="1:49">
      <c r="A101" s="67" t="s">
        <v>2821</v>
      </c>
      <c r="B101" s="67">
        <v>139</v>
      </c>
      <c r="C101" s="30" t="s">
        <v>2666</v>
      </c>
      <c r="D101" s="311" t="s">
        <v>576</v>
      </c>
      <c r="E101" s="55">
        <v>50</v>
      </c>
      <c r="F101" s="68">
        <f t="shared" ref="F101:F111" si="3">E101-IF(T101="A",4,IF(T101="E",2,IF(T101="S",1,IF(T101="U",-1,0))))</f>
        <v>49</v>
      </c>
      <c r="G101" s="67" t="s">
        <v>3171</v>
      </c>
      <c r="H101" s="68" t="s">
        <v>5066</v>
      </c>
      <c r="I101" s="67">
        <v>6000</v>
      </c>
      <c r="J101" s="67">
        <v>20</v>
      </c>
      <c r="K101" s="68">
        <v>500</v>
      </c>
      <c r="L101" s="55">
        <v>354</v>
      </c>
      <c r="M101" s="55">
        <v>10</v>
      </c>
      <c r="N101" s="55">
        <v>20</v>
      </c>
      <c r="O101" s="68">
        <v>20</v>
      </c>
      <c r="P101" s="55"/>
      <c r="Q101" s="55">
        <v>1</v>
      </c>
      <c r="R101" s="329"/>
      <c r="S101" s="315">
        <v>712645</v>
      </c>
      <c r="T101" s="55" t="s">
        <v>2821</v>
      </c>
      <c r="U101" s="314" t="s">
        <v>4830</v>
      </c>
      <c r="V101" s="68"/>
      <c r="W101" s="286">
        <v>600000</v>
      </c>
      <c r="X101" t="s">
        <v>2078</v>
      </c>
      <c r="Y101" t="s">
        <v>3751</v>
      </c>
      <c r="Z101" s="57" t="s">
        <v>2245</v>
      </c>
      <c r="AA101" s="321" t="s">
        <v>2461</v>
      </c>
      <c r="AB101" s="290"/>
      <c r="AC101" s="298"/>
      <c r="AD101" s="305" t="s">
        <v>1208</v>
      </c>
      <c r="AE101" s="34" t="s">
        <v>5282</v>
      </c>
      <c r="AW101" s="1" t="s">
        <v>2455</v>
      </c>
    </row>
    <row r="102" spans="1:49">
      <c r="A102" s="67" t="s">
        <v>2821</v>
      </c>
      <c r="B102" s="67">
        <v>119</v>
      </c>
      <c r="C102" s="30" t="s">
        <v>2664</v>
      </c>
      <c r="D102" s="308" t="s">
        <v>1786</v>
      </c>
      <c r="E102" s="55">
        <v>26</v>
      </c>
      <c r="F102" s="68">
        <f t="shared" si="3"/>
        <v>24</v>
      </c>
      <c r="G102" s="67" t="s">
        <v>3170</v>
      </c>
      <c r="H102" s="68" t="s">
        <v>3171</v>
      </c>
      <c r="I102" s="67">
        <v>2100</v>
      </c>
      <c r="J102" s="67">
        <v>20</v>
      </c>
      <c r="K102" s="68">
        <v>250</v>
      </c>
      <c r="L102" s="55">
        <v>102</v>
      </c>
      <c r="M102" s="55">
        <v>16</v>
      </c>
      <c r="N102" s="55">
        <v>22</v>
      </c>
      <c r="O102" s="68">
        <v>16</v>
      </c>
      <c r="P102" s="55"/>
      <c r="Q102" s="55">
        <v>3</v>
      </c>
      <c r="R102" s="329"/>
      <c r="S102" s="315">
        <v>7039</v>
      </c>
      <c r="T102" s="55" t="s">
        <v>1760</v>
      </c>
      <c r="U102" s="314" t="s">
        <v>4845</v>
      </c>
      <c r="V102" s="68"/>
      <c r="W102" s="286">
        <v>15000</v>
      </c>
      <c r="X102" t="s">
        <v>2073</v>
      </c>
      <c r="Y102" t="s">
        <v>2237</v>
      </c>
      <c r="Z102" s="57" t="s">
        <v>3750</v>
      </c>
      <c r="AA102" s="322" t="s">
        <v>2818</v>
      </c>
      <c r="AD102" s="305" t="s">
        <v>2041</v>
      </c>
      <c r="AE102" s="29" t="s">
        <v>1787</v>
      </c>
    </row>
    <row r="103" spans="1:49">
      <c r="A103" s="67" t="s">
        <v>836</v>
      </c>
      <c r="B103" s="67">
        <v>127</v>
      </c>
      <c r="C103" s="30" t="s">
        <v>2666</v>
      </c>
      <c r="D103" s="311" t="s">
        <v>3882</v>
      </c>
      <c r="E103" s="55">
        <v>19</v>
      </c>
      <c r="F103" s="68">
        <f t="shared" si="3"/>
        <v>17</v>
      </c>
      <c r="G103" s="67" t="s">
        <v>3170</v>
      </c>
      <c r="H103" s="68" t="s">
        <v>3171</v>
      </c>
      <c r="I103" s="67">
        <v>2000</v>
      </c>
      <c r="J103" s="67">
        <v>20</v>
      </c>
      <c r="K103" s="68">
        <v>120</v>
      </c>
      <c r="L103" s="55">
        <v>103</v>
      </c>
      <c r="M103" s="55">
        <v>14</v>
      </c>
      <c r="N103" s="55">
        <v>18</v>
      </c>
      <c r="O103" s="68">
        <v>16</v>
      </c>
      <c r="P103" s="55"/>
      <c r="Q103" s="55">
        <v>3</v>
      </c>
      <c r="R103" s="329"/>
      <c r="S103" s="315">
        <v>12000</v>
      </c>
      <c r="T103" s="55" t="s">
        <v>1760</v>
      </c>
      <c r="U103" s="314" t="s">
        <v>5026</v>
      </c>
      <c r="V103" s="68"/>
      <c r="W103" s="286">
        <v>50000</v>
      </c>
      <c r="X103" t="s">
        <v>2079</v>
      </c>
      <c r="Y103" t="s">
        <v>4039</v>
      </c>
      <c r="Z103" s="57" t="s">
        <v>1993</v>
      </c>
      <c r="AA103" s="322" t="s">
        <v>2461</v>
      </c>
      <c r="AD103" s="305" t="s">
        <v>1208</v>
      </c>
      <c r="AE103" s="81" t="s">
        <v>625</v>
      </c>
    </row>
    <row r="104" spans="1:49">
      <c r="A104" s="67" t="s">
        <v>2821</v>
      </c>
      <c r="B104" s="67">
        <v>50</v>
      </c>
      <c r="C104" s="77" t="s">
        <v>2664</v>
      </c>
      <c r="D104" s="308" t="s">
        <v>1793</v>
      </c>
      <c r="E104" s="55">
        <v>1</v>
      </c>
      <c r="F104" s="68">
        <f t="shared" si="3"/>
        <v>2</v>
      </c>
      <c r="G104" s="67" t="s">
        <v>1770</v>
      </c>
      <c r="H104" s="68" t="s">
        <v>4911</v>
      </c>
      <c r="I104" s="67">
        <v>40</v>
      </c>
      <c r="J104" s="67">
        <v>10</v>
      </c>
      <c r="K104" s="68"/>
      <c r="L104" s="55">
        <v>31</v>
      </c>
      <c r="M104" s="55">
        <v>10</v>
      </c>
      <c r="N104" s="55">
        <v>10</v>
      </c>
      <c r="O104" s="68">
        <v>2</v>
      </c>
      <c r="P104" s="55">
        <v>8</v>
      </c>
      <c r="Q104" s="55">
        <v>1</v>
      </c>
      <c r="R104" s="329">
        <v>250</v>
      </c>
      <c r="S104" s="315">
        <v>0</v>
      </c>
      <c r="T104" s="55" t="s">
        <v>2461</v>
      </c>
      <c r="U104" s="314" t="s">
        <v>5027</v>
      </c>
      <c r="V104" s="68"/>
      <c r="W104" s="286">
        <v>0</v>
      </c>
      <c r="X104" t="s">
        <v>2088</v>
      </c>
      <c r="Y104" t="s">
        <v>1993</v>
      </c>
      <c r="Z104" s="57" t="s">
        <v>1993</v>
      </c>
      <c r="AA104" s="322" t="s">
        <v>1917</v>
      </c>
      <c r="AB104" s="291">
        <v>1200</v>
      </c>
      <c r="AD104" s="305" t="s">
        <v>1211</v>
      </c>
      <c r="AE104" s="81" t="s">
        <v>625</v>
      </c>
    </row>
    <row r="105" spans="1:49">
      <c r="A105" s="67" t="s">
        <v>365</v>
      </c>
      <c r="B105" s="67">
        <v>207</v>
      </c>
      <c r="C105" s="30" t="s">
        <v>2664</v>
      </c>
      <c r="D105" s="308" t="s">
        <v>3162</v>
      </c>
      <c r="E105" s="55">
        <v>14</v>
      </c>
      <c r="F105" s="68">
        <f t="shared" si="3"/>
        <v>13</v>
      </c>
      <c r="G105" s="67" t="s">
        <v>3169</v>
      </c>
      <c r="H105" s="68" t="s">
        <v>3171</v>
      </c>
      <c r="I105" s="67">
        <v>660</v>
      </c>
      <c r="J105" s="67">
        <v>15</v>
      </c>
      <c r="K105" s="68">
        <v>30</v>
      </c>
      <c r="L105" s="55">
        <v>58</v>
      </c>
      <c r="M105" s="55">
        <v>14</v>
      </c>
      <c r="N105" s="55">
        <v>16</v>
      </c>
      <c r="O105" s="68">
        <v>11</v>
      </c>
      <c r="P105" s="55"/>
      <c r="Q105" s="55">
        <v>2</v>
      </c>
      <c r="R105" s="329"/>
      <c r="S105" s="315">
        <v>3505</v>
      </c>
      <c r="T105" s="55" t="s">
        <v>2821</v>
      </c>
      <c r="U105" s="314" t="s">
        <v>5022</v>
      </c>
      <c r="V105" s="68"/>
      <c r="W105" s="286">
        <v>5000</v>
      </c>
      <c r="X105" t="s">
        <v>2076</v>
      </c>
      <c r="Y105" t="s">
        <v>2237</v>
      </c>
      <c r="Z105" s="57" t="s">
        <v>2243</v>
      </c>
      <c r="AA105" s="321" t="s">
        <v>2818</v>
      </c>
      <c r="AB105" s="292">
        <v>3500000</v>
      </c>
      <c r="AC105" s="298"/>
      <c r="AD105" s="305" t="s">
        <v>3066</v>
      </c>
      <c r="AE105" s="257" t="s">
        <v>3462</v>
      </c>
    </row>
    <row r="106" spans="1:49">
      <c r="A106" s="67" t="s">
        <v>363</v>
      </c>
      <c r="B106" s="67">
        <v>180</v>
      </c>
      <c r="C106" s="30" t="s">
        <v>2664</v>
      </c>
      <c r="D106" s="308" t="s">
        <v>347</v>
      </c>
      <c r="E106" s="55">
        <v>11</v>
      </c>
      <c r="F106" s="68">
        <f t="shared" si="3"/>
        <v>7</v>
      </c>
      <c r="G106" s="67" t="s">
        <v>1770</v>
      </c>
      <c r="H106" s="68" t="s">
        <v>4911</v>
      </c>
      <c r="I106" s="67">
        <v>70</v>
      </c>
      <c r="J106" s="67">
        <v>10</v>
      </c>
      <c r="K106" s="68"/>
      <c r="L106" s="55">
        <v>34</v>
      </c>
      <c r="M106" s="55">
        <v>26</v>
      </c>
      <c r="N106" s="55">
        <v>14</v>
      </c>
      <c r="O106" s="68">
        <v>3</v>
      </c>
      <c r="P106" s="55">
        <v>16</v>
      </c>
      <c r="Q106" s="55">
        <v>6</v>
      </c>
      <c r="R106" s="329">
        <v>1500</v>
      </c>
      <c r="S106" s="315">
        <v>1</v>
      </c>
      <c r="T106" s="55" t="s">
        <v>2819</v>
      </c>
      <c r="U106" s="314">
        <v>0</v>
      </c>
      <c r="V106" s="68" t="s">
        <v>2455</v>
      </c>
      <c r="W106" s="286">
        <v>0.06</v>
      </c>
      <c r="X106" s="1" t="s">
        <v>2093</v>
      </c>
      <c r="Y106" s="1" t="s">
        <v>2237</v>
      </c>
      <c r="Z106" s="57" t="s">
        <v>1993</v>
      </c>
      <c r="AA106" s="322" t="s">
        <v>2818</v>
      </c>
      <c r="AB106" s="291">
        <v>140000</v>
      </c>
      <c r="AD106" s="307" t="s">
        <v>1567</v>
      </c>
      <c r="AE106" s="34" t="s">
        <v>5283</v>
      </c>
    </row>
    <row r="107" spans="1:49">
      <c r="A107" s="67" t="s">
        <v>2821</v>
      </c>
      <c r="B107" s="67">
        <v>82</v>
      </c>
      <c r="C107" s="30" t="s">
        <v>2664</v>
      </c>
      <c r="D107" s="308" t="s">
        <v>347</v>
      </c>
      <c r="E107" s="55">
        <v>11</v>
      </c>
      <c r="F107" s="68">
        <f t="shared" si="3"/>
        <v>7</v>
      </c>
      <c r="G107" s="67" t="s">
        <v>1770</v>
      </c>
      <c r="H107" s="68" t="s">
        <v>4911</v>
      </c>
      <c r="I107" s="67">
        <v>70</v>
      </c>
      <c r="J107" s="67">
        <v>10</v>
      </c>
      <c r="K107" s="68"/>
      <c r="L107" s="55">
        <v>34</v>
      </c>
      <c r="M107" s="55">
        <v>26</v>
      </c>
      <c r="N107" s="55">
        <v>14</v>
      </c>
      <c r="O107" s="68">
        <v>3</v>
      </c>
      <c r="P107" s="55">
        <v>16</v>
      </c>
      <c r="Q107" s="55">
        <v>6</v>
      </c>
      <c r="R107" s="329">
        <v>1500</v>
      </c>
      <c r="S107" s="315">
        <v>1</v>
      </c>
      <c r="T107" s="55" t="s">
        <v>2819</v>
      </c>
      <c r="U107" s="314">
        <v>0</v>
      </c>
      <c r="V107" s="68" t="s">
        <v>2455</v>
      </c>
      <c r="W107" s="286">
        <v>0.06</v>
      </c>
      <c r="X107" s="1" t="s">
        <v>2093</v>
      </c>
      <c r="Y107" s="1" t="s">
        <v>2237</v>
      </c>
      <c r="Z107" s="57" t="s">
        <v>1993</v>
      </c>
      <c r="AA107" s="317" t="s">
        <v>2818</v>
      </c>
      <c r="AB107" s="293">
        <v>290000</v>
      </c>
      <c r="AC107" s="300">
        <v>140000</v>
      </c>
      <c r="AD107" s="307" t="s">
        <v>1567</v>
      </c>
      <c r="AE107" s="34" t="s">
        <v>5283</v>
      </c>
    </row>
    <row r="108" spans="1:49">
      <c r="A108" s="67" t="s">
        <v>2821</v>
      </c>
      <c r="B108" s="67">
        <v>82</v>
      </c>
      <c r="C108" s="30" t="s">
        <v>2664</v>
      </c>
      <c r="D108" s="308" t="s">
        <v>3173</v>
      </c>
      <c r="E108" s="55">
        <v>11</v>
      </c>
      <c r="F108" s="68">
        <f t="shared" si="3"/>
        <v>7</v>
      </c>
      <c r="G108" s="67" t="s">
        <v>1770</v>
      </c>
      <c r="H108" s="68" t="s">
        <v>4911</v>
      </c>
      <c r="I108" s="67">
        <v>70</v>
      </c>
      <c r="J108" s="67">
        <v>10</v>
      </c>
      <c r="K108" s="68"/>
      <c r="L108" s="55">
        <v>34</v>
      </c>
      <c r="M108" s="55">
        <v>26</v>
      </c>
      <c r="N108" s="55">
        <v>14</v>
      </c>
      <c r="O108" s="68">
        <v>3</v>
      </c>
      <c r="P108" s="55">
        <v>16</v>
      </c>
      <c r="Q108" s="55">
        <v>6</v>
      </c>
      <c r="R108" s="329">
        <v>1500</v>
      </c>
      <c r="S108" s="315">
        <v>1</v>
      </c>
      <c r="T108" s="55" t="s">
        <v>2819</v>
      </c>
      <c r="U108" s="314" t="s">
        <v>5013</v>
      </c>
      <c r="V108" s="68" t="s">
        <v>2455</v>
      </c>
      <c r="W108" s="286">
        <v>0.06</v>
      </c>
      <c r="X108" s="1" t="s">
        <v>2093</v>
      </c>
      <c r="Y108" s="1" t="s">
        <v>2237</v>
      </c>
      <c r="Z108" s="57" t="s">
        <v>1993</v>
      </c>
      <c r="AA108" s="317" t="s">
        <v>2818</v>
      </c>
      <c r="AB108" s="293">
        <v>290000</v>
      </c>
      <c r="AC108" s="300">
        <v>140000</v>
      </c>
      <c r="AD108" s="307" t="s">
        <v>1567</v>
      </c>
      <c r="AE108" s="34" t="s">
        <v>5283</v>
      </c>
    </row>
    <row r="109" spans="1:49">
      <c r="A109" s="67" t="s">
        <v>1917</v>
      </c>
      <c r="B109" s="67">
        <v>139</v>
      </c>
      <c r="C109" s="30" t="s">
        <v>2664</v>
      </c>
      <c r="D109" s="308" t="s">
        <v>3093</v>
      </c>
      <c r="E109" s="55">
        <v>11</v>
      </c>
      <c r="F109" s="68">
        <f t="shared" si="3"/>
        <v>7</v>
      </c>
      <c r="G109" s="67" t="s">
        <v>1770</v>
      </c>
      <c r="H109" s="68" t="s">
        <v>4911</v>
      </c>
      <c r="I109" s="67">
        <v>77</v>
      </c>
      <c r="J109" s="67">
        <v>10</v>
      </c>
      <c r="K109" s="68">
        <v>15</v>
      </c>
      <c r="L109" s="55">
        <v>34</v>
      </c>
      <c r="M109" s="55">
        <v>26</v>
      </c>
      <c r="N109" s="55">
        <v>14</v>
      </c>
      <c r="O109" s="68">
        <v>4</v>
      </c>
      <c r="P109" s="55">
        <v>16</v>
      </c>
      <c r="Q109" s="55">
        <v>6</v>
      </c>
      <c r="R109" s="329">
        <v>1500</v>
      </c>
      <c r="S109" s="315">
        <v>1</v>
      </c>
      <c r="T109" s="55" t="s">
        <v>2819</v>
      </c>
      <c r="U109" s="315">
        <v>0</v>
      </c>
      <c r="V109" s="68" t="s">
        <v>2455</v>
      </c>
      <c r="W109" s="286">
        <v>0.06</v>
      </c>
      <c r="X109" s="1" t="s">
        <v>2093</v>
      </c>
      <c r="Y109" s="1" t="s">
        <v>2237</v>
      </c>
      <c r="Z109" s="57" t="s">
        <v>1993</v>
      </c>
      <c r="AA109" s="322" t="s">
        <v>2818</v>
      </c>
      <c r="AB109" s="291">
        <v>310000</v>
      </c>
      <c r="AC109" s="299">
        <v>230000</v>
      </c>
      <c r="AD109" s="307" t="s">
        <v>1567</v>
      </c>
      <c r="AE109" s="34" t="s">
        <v>5283</v>
      </c>
    </row>
    <row r="110" spans="1:49">
      <c r="A110" s="67" t="s">
        <v>1917</v>
      </c>
      <c r="B110" s="67">
        <v>139</v>
      </c>
      <c r="C110" s="30" t="s">
        <v>2664</v>
      </c>
      <c r="D110" s="308" t="s">
        <v>3094</v>
      </c>
      <c r="E110" s="55">
        <v>11</v>
      </c>
      <c r="F110" s="68">
        <f t="shared" si="3"/>
        <v>7</v>
      </c>
      <c r="G110" s="67" t="s">
        <v>1770</v>
      </c>
      <c r="H110" s="68" t="s">
        <v>4911</v>
      </c>
      <c r="I110" s="67">
        <v>70</v>
      </c>
      <c r="J110" s="67">
        <v>10</v>
      </c>
      <c r="K110" s="68"/>
      <c r="L110" s="55">
        <v>34</v>
      </c>
      <c r="M110" s="55">
        <v>32</v>
      </c>
      <c r="N110" s="55">
        <v>14</v>
      </c>
      <c r="O110" s="68">
        <v>3</v>
      </c>
      <c r="P110" s="55">
        <v>16</v>
      </c>
      <c r="Q110" s="55">
        <v>6</v>
      </c>
      <c r="R110" s="329">
        <v>1500</v>
      </c>
      <c r="S110" s="315">
        <v>1</v>
      </c>
      <c r="T110" s="55" t="s">
        <v>2819</v>
      </c>
      <c r="U110" s="315">
        <v>0</v>
      </c>
      <c r="V110" s="68" t="s">
        <v>2455</v>
      </c>
      <c r="W110" s="286">
        <v>0.06</v>
      </c>
      <c r="X110" s="1" t="s">
        <v>2093</v>
      </c>
      <c r="Y110" s="1" t="s">
        <v>2237</v>
      </c>
      <c r="Z110" s="57" t="s">
        <v>1993</v>
      </c>
      <c r="AA110" s="321" t="s">
        <v>2818</v>
      </c>
      <c r="AB110" s="290">
        <v>320000</v>
      </c>
      <c r="AC110" s="298">
        <v>240000</v>
      </c>
      <c r="AD110" s="307" t="s">
        <v>1567</v>
      </c>
      <c r="AE110" s="34" t="s">
        <v>5283</v>
      </c>
    </row>
    <row r="111" spans="1:49">
      <c r="A111" s="67" t="s">
        <v>2821</v>
      </c>
      <c r="B111" s="67">
        <v>83</v>
      </c>
      <c r="C111" s="30" t="s">
        <v>2664</v>
      </c>
      <c r="D111" s="308" t="s">
        <v>560</v>
      </c>
      <c r="E111" s="55">
        <v>12</v>
      </c>
      <c r="F111" s="68">
        <f t="shared" si="3"/>
        <v>10</v>
      </c>
      <c r="G111" s="67" t="s">
        <v>1918</v>
      </c>
      <c r="H111" s="68" t="s">
        <v>4911</v>
      </c>
      <c r="I111" s="67">
        <v>150</v>
      </c>
      <c r="J111" s="67">
        <v>10</v>
      </c>
      <c r="K111" s="68">
        <v>15</v>
      </c>
      <c r="L111" s="55">
        <v>46</v>
      </c>
      <c r="M111" s="55">
        <v>23</v>
      </c>
      <c r="N111" s="55">
        <v>17</v>
      </c>
      <c r="O111" s="68">
        <v>8</v>
      </c>
      <c r="P111" s="55">
        <v>16</v>
      </c>
      <c r="Q111" s="55">
        <v>6</v>
      </c>
      <c r="R111" s="329">
        <v>1300</v>
      </c>
      <c r="S111" s="315">
        <v>1</v>
      </c>
      <c r="T111" s="55" t="s">
        <v>1760</v>
      </c>
      <c r="U111" s="314" t="s">
        <v>5013</v>
      </c>
      <c r="V111" s="68" t="s">
        <v>2455</v>
      </c>
      <c r="W111" s="286">
        <v>0.11</v>
      </c>
      <c r="X111" t="s">
        <v>2093</v>
      </c>
      <c r="Y111" t="s">
        <v>3751</v>
      </c>
      <c r="Z111" s="57" t="s">
        <v>1993</v>
      </c>
      <c r="AA111" s="322" t="s">
        <v>3616</v>
      </c>
      <c r="AB111" s="291">
        <v>200000</v>
      </c>
      <c r="AC111" s="299">
        <v>80000</v>
      </c>
      <c r="AD111" s="305" t="s">
        <v>3067</v>
      </c>
      <c r="AE111" s="81" t="s">
        <v>625</v>
      </c>
    </row>
    <row r="112" spans="1:49">
      <c r="A112" s="2" t="s">
        <v>1169</v>
      </c>
      <c r="B112" s="5">
        <v>69</v>
      </c>
      <c r="C112" s="240" t="s">
        <v>2664</v>
      </c>
      <c r="D112" s="310" t="s">
        <v>1223</v>
      </c>
      <c r="E112" s="5">
        <v>12</v>
      </c>
      <c r="F112" s="91">
        <v>10</v>
      </c>
      <c r="G112" s="5" t="s">
        <v>1918</v>
      </c>
      <c r="H112" s="91" t="s">
        <v>4911</v>
      </c>
      <c r="I112" s="5">
        <v>120</v>
      </c>
      <c r="J112" s="5">
        <v>10</v>
      </c>
      <c r="L112" s="5">
        <v>42</v>
      </c>
      <c r="M112" s="5">
        <v>16</v>
      </c>
      <c r="N112" s="5">
        <v>18</v>
      </c>
      <c r="O112" s="91">
        <v>7</v>
      </c>
      <c r="P112" s="5">
        <v>16</v>
      </c>
      <c r="Q112" s="5">
        <v>4</v>
      </c>
      <c r="R112" s="331">
        <v>1050</v>
      </c>
      <c r="S112" s="316">
        <v>3</v>
      </c>
      <c r="T112" s="5" t="s">
        <v>1760</v>
      </c>
      <c r="W112" s="286">
        <v>2E-3</v>
      </c>
      <c r="X112" t="s">
        <v>2068</v>
      </c>
      <c r="Y112" t="s">
        <v>2237</v>
      </c>
      <c r="Z112" s="57" t="s">
        <v>2243</v>
      </c>
      <c r="AA112" s="323" t="s">
        <v>2818</v>
      </c>
      <c r="AB112" s="291">
        <v>890000</v>
      </c>
      <c r="AD112" s="238" t="s">
        <v>2041</v>
      </c>
      <c r="AE112" s="106" t="s">
        <v>1220</v>
      </c>
    </row>
    <row r="113" spans="1:31">
      <c r="A113" s="67" t="s">
        <v>2821</v>
      </c>
      <c r="B113" s="67">
        <v>84</v>
      </c>
      <c r="C113" s="30" t="s">
        <v>2664</v>
      </c>
      <c r="D113" s="308" t="s">
        <v>4868</v>
      </c>
      <c r="E113" s="55">
        <v>9</v>
      </c>
      <c r="F113" s="68">
        <f t="shared" ref="F113:F144" si="4">E113-IF(T113="A",4,IF(T113="E",2,IF(T113="S",1,IF(T113="U",-1,0))))</f>
        <v>8</v>
      </c>
      <c r="G113" s="67" t="s">
        <v>1917</v>
      </c>
      <c r="H113" s="68" t="s">
        <v>5063</v>
      </c>
      <c r="I113" s="67">
        <v>150</v>
      </c>
      <c r="J113" s="67">
        <v>15</v>
      </c>
      <c r="K113" s="68">
        <v>30</v>
      </c>
      <c r="L113" s="55">
        <v>46</v>
      </c>
      <c r="M113" s="55">
        <v>14</v>
      </c>
      <c r="N113" s="55">
        <v>14</v>
      </c>
      <c r="O113" s="68">
        <v>13</v>
      </c>
      <c r="P113" s="55">
        <v>12</v>
      </c>
      <c r="Q113" s="55">
        <v>3</v>
      </c>
      <c r="R113" s="329">
        <v>850</v>
      </c>
      <c r="S113" s="315">
        <v>1</v>
      </c>
      <c r="T113" s="55" t="s">
        <v>2821</v>
      </c>
      <c r="U113" s="314" t="s">
        <v>5024</v>
      </c>
      <c r="V113" s="68"/>
      <c r="W113" s="286">
        <v>70</v>
      </c>
      <c r="X113" t="s">
        <v>2070</v>
      </c>
      <c r="Y113" t="s">
        <v>1619</v>
      </c>
      <c r="Z113" s="57" t="s">
        <v>2238</v>
      </c>
      <c r="AA113" s="321" t="s">
        <v>1747</v>
      </c>
      <c r="AB113" s="290">
        <v>120000</v>
      </c>
      <c r="AC113" s="298"/>
      <c r="AD113" s="307" t="s">
        <v>1567</v>
      </c>
      <c r="AE113" s="81" t="s">
        <v>625</v>
      </c>
    </row>
    <row r="114" spans="1:31">
      <c r="A114" s="67" t="s">
        <v>364</v>
      </c>
      <c r="B114" s="67">
        <v>183</v>
      </c>
      <c r="C114" s="30" t="s">
        <v>2664</v>
      </c>
      <c r="D114" s="308" t="s">
        <v>2623</v>
      </c>
      <c r="E114" s="55">
        <v>15</v>
      </c>
      <c r="F114" s="68">
        <f t="shared" si="4"/>
        <v>14</v>
      </c>
      <c r="G114" s="67" t="s">
        <v>3169</v>
      </c>
      <c r="H114" s="68" t="s">
        <v>3171</v>
      </c>
      <c r="I114" s="67">
        <v>750</v>
      </c>
      <c r="J114" s="67">
        <v>15</v>
      </c>
      <c r="K114" s="68">
        <v>80</v>
      </c>
      <c r="L114" s="55">
        <v>60</v>
      </c>
      <c r="M114" s="55">
        <v>18</v>
      </c>
      <c r="N114" s="55">
        <v>17</v>
      </c>
      <c r="O114" s="68">
        <v>11</v>
      </c>
      <c r="P114" s="55"/>
      <c r="Q114" s="55">
        <v>3</v>
      </c>
      <c r="R114" s="329"/>
      <c r="S114" s="315" t="s">
        <v>5016</v>
      </c>
      <c r="T114" s="55" t="s">
        <v>2821</v>
      </c>
      <c r="U114" s="314" t="s">
        <v>5017</v>
      </c>
      <c r="V114" s="68"/>
      <c r="W114" s="286">
        <v>2800</v>
      </c>
      <c r="X114" t="s">
        <v>2074</v>
      </c>
      <c r="Y114" t="s">
        <v>3751</v>
      </c>
      <c r="Z114" s="57" t="s">
        <v>1993</v>
      </c>
      <c r="AA114" s="321" t="s">
        <v>2818</v>
      </c>
      <c r="AB114" s="292">
        <v>3000000</v>
      </c>
      <c r="AC114" s="297"/>
      <c r="AD114" s="305" t="s">
        <v>1093</v>
      </c>
      <c r="AE114" s="257" t="s">
        <v>3482</v>
      </c>
    </row>
    <row r="115" spans="1:31">
      <c r="A115" s="67" t="s">
        <v>1917</v>
      </c>
      <c r="B115" s="67">
        <v>82</v>
      </c>
      <c r="C115" s="30" t="s">
        <v>2664</v>
      </c>
      <c r="D115" s="308" t="s">
        <v>3095</v>
      </c>
      <c r="E115" s="55">
        <v>8</v>
      </c>
      <c r="F115" s="68">
        <f t="shared" si="4"/>
        <v>8</v>
      </c>
      <c r="G115" s="67" t="s">
        <v>1917</v>
      </c>
      <c r="H115" s="68" t="s">
        <v>4911</v>
      </c>
      <c r="I115" s="67">
        <v>120</v>
      </c>
      <c r="J115" s="67">
        <v>15</v>
      </c>
      <c r="K115" s="68">
        <v>20</v>
      </c>
      <c r="L115" s="55">
        <v>42</v>
      </c>
      <c r="M115" s="55">
        <v>16</v>
      </c>
      <c r="N115" s="55">
        <v>12</v>
      </c>
      <c r="O115" s="68">
        <v>12</v>
      </c>
      <c r="P115" s="55">
        <v>16</v>
      </c>
      <c r="Q115" s="55">
        <v>4</v>
      </c>
      <c r="R115" s="329">
        <v>1000</v>
      </c>
      <c r="S115" s="315">
        <v>4</v>
      </c>
      <c r="T115" s="55"/>
      <c r="U115" s="315">
        <v>10</v>
      </c>
      <c r="V115" s="68"/>
      <c r="W115" s="286">
        <v>20</v>
      </c>
      <c r="X115" t="s">
        <v>2090</v>
      </c>
      <c r="Y115" t="s">
        <v>3751</v>
      </c>
      <c r="Z115" s="57" t="s">
        <v>3750</v>
      </c>
      <c r="AA115" s="321" t="s">
        <v>3456</v>
      </c>
      <c r="AB115" s="290">
        <v>70000</v>
      </c>
      <c r="AC115" s="298">
        <v>18000</v>
      </c>
      <c r="AD115" s="305" t="s">
        <v>3068</v>
      </c>
      <c r="AE115" s="81" t="s">
        <v>625</v>
      </c>
    </row>
    <row r="116" spans="1:31">
      <c r="A116" s="67" t="s">
        <v>1747</v>
      </c>
      <c r="B116" s="67">
        <v>185</v>
      </c>
      <c r="C116" s="30" t="s">
        <v>2664</v>
      </c>
      <c r="D116" s="308" t="s">
        <v>1610</v>
      </c>
      <c r="E116" s="55">
        <v>12</v>
      </c>
      <c r="F116" s="68">
        <f t="shared" si="4"/>
        <v>8</v>
      </c>
      <c r="G116" s="67" t="s">
        <v>1918</v>
      </c>
      <c r="H116" s="68" t="s">
        <v>4911</v>
      </c>
      <c r="I116" s="67">
        <v>180</v>
      </c>
      <c r="J116" s="67">
        <v>15</v>
      </c>
      <c r="K116" s="68">
        <v>30</v>
      </c>
      <c r="L116" s="55">
        <v>50</v>
      </c>
      <c r="M116" s="55">
        <v>18</v>
      </c>
      <c r="N116" s="55">
        <v>18</v>
      </c>
      <c r="O116" s="68">
        <v>13</v>
      </c>
      <c r="P116" s="55">
        <v>16</v>
      </c>
      <c r="Q116" s="55">
        <v>6</v>
      </c>
      <c r="R116" s="329">
        <v>1320</v>
      </c>
      <c r="S116" s="315">
        <v>1</v>
      </c>
      <c r="T116" s="55" t="s">
        <v>2819</v>
      </c>
      <c r="U116" s="315">
        <v>0</v>
      </c>
      <c r="V116" s="68"/>
      <c r="W116" s="286">
        <v>0.15</v>
      </c>
      <c r="X116" t="s">
        <v>2071</v>
      </c>
      <c r="Y116" t="s">
        <v>2246</v>
      </c>
      <c r="Z116" s="57" t="s">
        <v>1993</v>
      </c>
      <c r="AA116" s="321" t="s">
        <v>2818</v>
      </c>
      <c r="AB116" s="290"/>
      <c r="AC116" s="298"/>
      <c r="AD116" s="305" t="s">
        <v>5302</v>
      </c>
      <c r="AE116" s="81" t="s">
        <v>625</v>
      </c>
    </row>
    <row r="117" spans="1:31">
      <c r="A117" s="67" t="s">
        <v>1917</v>
      </c>
      <c r="B117" s="67">
        <v>76</v>
      </c>
      <c r="C117" s="30" t="s">
        <v>2664</v>
      </c>
      <c r="D117" s="308" t="s">
        <v>3070</v>
      </c>
      <c r="E117" s="55">
        <v>6</v>
      </c>
      <c r="F117" s="68">
        <f t="shared" si="4"/>
        <v>6</v>
      </c>
      <c r="G117" s="67" t="s">
        <v>1917</v>
      </c>
      <c r="H117" s="68" t="s">
        <v>5063</v>
      </c>
      <c r="I117" s="67">
        <v>100</v>
      </c>
      <c r="J117" s="67">
        <v>15</v>
      </c>
      <c r="K117" s="68"/>
      <c r="L117" s="55">
        <v>39</v>
      </c>
      <c r="M117" s="55">
        <v>10</v>
      </c>
      <c r="N117" s="55">
        <v>12</v>
      </c>
      <c r="O117" s="68">
        <v>11</v>
      </c>
      <c r="P117" s="55">
        <v>12</v>
      </c>
      <c r="Q117" s="55">
        <v>2</v>
      </c>
      <c r="R117" s="329">
        <v>700</v>
      </c>
      <c r="S117" s="315">
        <v>2</v>
      </c>
      <c r="T117" s="55"/>
      <c r="U117" s="315">
        <v>6</v>
      </c>
      <c r="V117" s="68"/>
      <c r="W117" s="286">
        <v>70</v>
      </c>
      <c r="X117" t="s">
        <v>2070</v>
      </c>
      <c r="Y117" t="s">
        <v>1619</v>
      </c>
      <c r="Z117" s="57" t="s">
        <v>1993</v>
      </c>
      <c r="AA117" s="321" t="s">
        <v>1747</v>
      </c>
      <c r="AB117" s="290">
        <v>85000</v>
      </c>
      <c r="AC117" s="298">
        <v>45000</v>
      </c>
      <c r="AD117" s="305" t="s">
        <v>1211</v>
      </c>
      <c r="AE117" s="81" t="s">
        <v>625</v>
      </c>
    </row>
    <row r="118" spans="1:31">
      <c r="A118" s="67" t="s">
        <v>2821</v>
      </c>
      <c r="B118" s="67">
        <v>95</v>
      </c>
      <c r="C118" s="30" t="s">
        <v>2664</v>
      </c>
      <c r="D118" s="308" t="s">
        <v>2928</v>
      </c>
      <c r="E118" s="55">
        <v>15</v>
      </c>
      <c r="F118" s="68">
        <f t="shared" si="4"/>
        <v>14</v>
      </c>
      <c r="G118" s="67" t="s">
        <v>1917</v>
      </c>
      <c r="H118" s="68" t="s">
        <v>5063</v>
      </c>
      <c r="I118" s="67">
        <v>360</v>
      </c>
      <c r="J118" s="67">
        <v>15</v>
      </c>
      <c r="K118" s="68">
        <v>230</v>
      </c>
      <c r="L118" s="55">
        <v>74</v>
      </c>
      <c r="M118" s="55">
        <v>18</v>
      </c>
      <c r="N118" s="55">
        <v>18</v>
      </c>
      <c r="O118" s="68">
        <v>13</v>
      </c>
      <c r="P118" s="55">
        <v>16</v>
      </c>
      <c r="Q118" s="55">
        <v>4</v>
      </c>
      <c r="R118" s="329">
        <v>1050</v>
      </c>
      <c r="S118" s="315">
        <v>5</v>
      </c>
      <c r="T118" s="55" t="s">
        <v>2821</v>
      </c>
      <c r="U118" s="314" t="s">
        <v>4838</v>
      </c>
      <c r="V118" s="68"/>
      <c r="W118" s="286">
        <v>5</v>
      </c>
      <c r="X118" t="s">
        <v>2093</v>
      </c>
      <c r="Y118" t="s">
        <v>3751</v>
      </c>
      <c r="Z118" s="57" t="s">
        <v>2247</v>
      </c>
      <c r="AA118" s="322" t="s">
        <v>2818</v>
      </c>
      <c r="AB118" s="291">
        <v>850000</v>
      </c>
      <c r="AC118" s="299">
        <v>340000</v>
      </c>
      <c r="AD118" s="305" t="s">
        <v>2929</v>
      </c>
      <c r="AE118" s="34" t="s">
        <v>3841</v>
      </c>
    </row>
    <row r="119" spans="1:31">
      <c r="A119" s="67" t="s">
        <v>2821</v>
      </c>
      <c r="B119" s="67">
        <v>131</v>
      </c>
      <c r="C119" s="30" t="s">
        <v>2664</v>
      </c>
      <c r="D119" s="312" t="s">
        <v>2100</v>
      </c>
      <c r="E119" s="55">
        <v>15</v>
      </c>
      <c r="F119" s="68">
        <f t="shared" si="4"/>
        <v>14</v>
      </c>
      <c r="G119" s="67" t="s">
        <v>1917</v>
      </c>
      <c r="H119" s="68" t="s">
        <v>5063</v>
      </c>
      <c r="I119" s="67">
        <v>230</v>
      </c>
      <c r="J119" s="67">
        <v>15</v>
      </c>
      <c r="K119" s="68">
        <v>100</v>
      </c>
      <c r="L119" s="55">
        <v>56</v>
      </c>
      <c r="M119" s="55">
        <v>16</v>
      </c>
      <c r="N119" s="55">
        <v>16</v>
      </c>
      <c r="O119" s="68">
        <v>14</v>
      </c>
      <c r="P119" s="55">
        <v>16</v>
      </c>
      <c r="Q119" s="55">
        <v>4</v>
      </c>
      <c r="R119" s="329">
        <v>1200</v>
      </c>
      <c r="S119" s="315">
        <v>4</v>
      </c>
      <c r="T119" s="55" t="s">
        <v>2821</v>
      </c>
      <c r="U119" s="314" t="s">
        <v>5013</v>
      </c>
      <c r="V119" s="68"/>
      <c r="W119" s="286">
        <v>20</v>
      </c>
      <c r="X119" t="s">
        <v>2070</v>
      </c>
      <c r="Y119" t="s">
        <v>3751</v>
      </c>
      <c r="Z119" s="57" t="s">
        <v>1993</v>
      </c>
      <c r="AA119" s="321" t="s">
        <v>3616</v>
      </c>
      <c r="AB119" s="290">
        <v>624000</v>
      </c>
      <c r="AC119" s="298">
        <v>250000</v>
      </c>
      <c r="AD119" s="305" t="s">
        <v>2930</v>
      </c>
      <c r="AE119" s="34" t="s">
        <v>3844</v>
      </c>
    </row>
    <row r="120" spans="1:31">
      <c r="A120" s="341" t="s">
        <v>5709</v>
      </c>
      <c r="B120" s="5">
        <v>11</v>
      </c>
      <c r="C120" s="30" t="s">
        <v>2664</v>
      </c>
      <c r="D120" s="312" t="s">
        <v>2100</v>
      </c>
      <c r="E120" s="55">
        <v>15</v>
      </c>
      <c r="F120" s="68">
        <f t="shared" si="4"/>
        <v>14</v>
      </c>
      <c r="G120" s="67" t="s">
        <v>1917</v>
      </c>
      <c r="H120" s="68" t="s">
        <v>5063</v>
      </c>
      <c r="I120" s="67">
        <v>230</v>
      </c>
      <c r="J120" s="67">
        <v>15</v>
      </c>
      <c r="K120" s="68">
        <v>100</v>
      </c>
      <c r="L120" s="55">
        <v>56</v>
      </c>
      <c r="M120" s="55">
        <v>16</v>
      </c>
      <c r="N120" s="55">
        <v>16</v>
      </c>
      <c r="O120" s="68">
        <v>14</v>
      </c>
      <c r="P120" s="55">
        <v>16</v>
      </c>
      <c r="Q120" s="55">
        <v>4</v>
      </c>
      <c r="R120" s="329">
        <v>1200</v>
      </c>
      <c r="S120" s="315">
        <v>4</v>
      </c>
      <c r="T120" s="55" t="s">
        <v>2821</v>
      </c>
      <c r="U120" s="314" t="s">
        <v>5013</v>
      </c>
      <c r="V120" s="68"/>
      <c r="W120" s="286">
        <v>20</v>
      </c>
      <c r="X120" t="s">
        <v>2070</v>
      </c>
      <c r="Y120" t="s">
        <v>3751</v>
      </c>
      <c r="Z120" s="57" t="s">
        <v>1993</v>
      </c>
      <c r="AA120" s="321" t="s">
        <v>3616</v>
      </c>
      <c r="AB120" s="290">
        <v>624000</v>
      </c>
      <c r="AC120" s="298">
        <v>250000</v>
      </c>
      <c r="AD120" s="305" t="s">
        <v>2930</v>
      </c>
      <c r="AE120" s="34" t="s">
        <v>3844</v>
      </c>
    </row>
    <row r="121" spans="1:31">
      <c r="A121" s="67" t="s">
        <v>2821</v>
      </c>
      <c r="B121" s="67">
        <v>87</v>
      </c>
      <c r="C121" s="30" t="s">
        <v>2664</v>
      </c>
      <c r="D121" s="308" t="s">
        <v>243</v>
      </c>
      <c r="E121" s="55">
        <v>10</v>
      </c>
      <c r="F121" s="68">
        <f t="shared" si="4"/>
        <v>8</v>
      </c>
      <c r="G121" s="67" t="s">
        <v>1770</v>
      </c>
      <c r="H121" s="68" t="s">
        <v>4911</v>
      </c>
      <c r="I121" s="67">
        <v>80</v>
      </c>
      <c r="J121" s="67">
        <v>10</v>
      </c>
      <c r="K121" s="68">
        <v>30</v>
      </c>
      <c r="L121" s="55">
        <v>36</v>
      </c>
      <c r="M121" s="55">
        <v>24</v>
      </c>
      <c r="N121" s="55">
        <v>18</v>
      </c>
      <c r="O121" s="68">
        <v>3</v>
      </c>
      <c r="P121" s="55">
        <v>16</v>
      </c>
      <c r="Q121" s="55">
        <v>5</v>
      </c>
      <c r="R121" s="329">
        <v>1250</v>
      </c>
      <c r="S121" s="315">
        <v>1</v>
      </c>
      <c r="T121" s="55" t="s">
        <v>1760</v>
      </c>
      <c r="U121" s="314" t="s">
        <v>5013</v>
      </c>
      <c r="V121" s="68"/>
      <c r="W121" s="286">
        <v>0.05</v>
      </c>
      <c r="X121" t="s">
        <v>2093</v>
      </c>
      <c r="Y121" t="s">
        <v>2237</v>
      </c>
      <c r="Z121" s="57" t="s">
        <v>1993</v>
      </c>
      <c r="AA121" s="321" t="s">
        <v>2818</v>
      </c>
      <c r="AB121" s="290"/>
      <c r="AC121" s="298"/>
      <c r="AD121" s="305" t="s">
        <v>3069</v>
      </c>
      <c r="AE121" s="81" t="s">
        <v>625</v>
      </c>
    </row>
    <row r="122" spans="1:31">
      <c r="A122" s="67" t="s">
        <v>365</v>
      </c>
      <c r="B122" s="67">
        <v>208</v>
      </c>
      <c r="C122" s="30" t="s">
        <v>2664</v>
      </c>
      <c r="D122" s="308" t="s">
        <v>3163</v>
      </c>
      <c r="E122" s="55">
        <v>16</v>
      </c>
      <c r="F122" s="68">
        <f t="shared" si="4"/>
        <v>15</v>
      </c>
      <c r="G122" s="67" t="s">
        <v>3170</v>
      </c>
      <c r="H122" s="68" t="s">
        <v>3171</v>
      </c>
      <c r="I122" s="67">
        <v>1500</v>
      </c>
      <c r="J122" s="67">
        <v>20</v>
      </c>
      <c r="K122" s="68">
        <v>120</v>
      </c>
      <c r="L122" s="55">
        <v>92</v>
      </c>
      <c r="M122" s="55">
        <v>14</v>
      </c>
      <c r="N122" s="55">
        <v>19</v>
      </c>
      <c r="O122" s="68">
        <v>13</v>
      </c>
      <c r="P122" s="55"/>
      <c r="Q122" s="55">
        <v>2</v>
      </c>
      <c r="R122" s="329"/>
      <c r="S122" s="315">
        <v>1255</v>
      </c>
      <c r="T122" s="55" t="s">
        <v>2821</v>
      </c>
      <c r="U122" s="314" t="s">
        <v>5032</v>
      </c>
      <c r="V122" s="68"/>
      <c r="W122" s="286">
        <v>6000</v>
      </c>
      <c r="X122" t="s">
        <v>2075</v>
      </c>
      <c r="Y122" t="s">
        <v>2237</v>
      </c>
      <c r="Z122" s="57" t="s">
        <v>2243</v>
      </c>
      <c r="AA122" s="321" t="s">
        <v>2818</v>
      </c>
      <c r="AB122" s="292">
        <v>34000000</v>
      </c>
      <c r="AC122" s="298"/>
      <c r="AD122" s="305" t="s">
        <v>1208</v>
      </c>
      <c r="AE122" s="257" t="s">
        <v>3462</v>
      </c>
    </row>
    <row r="123" spans="1:31">
      <c r="A123" s="67" t="s">
        <v>1747</v>
      </c>
      <c r="B123" s="67">
        <v>86</v>
      </c>
      <c r="C123" s="239" t="s">
        <v>2664</v>
      </c>
      <c r="D123" s="308" t="s">
        <v>1743</v>
      </c>
      <c r="E123" s="55">
        <v>9</v>
      </c>
      <c r="F123" s="68">
        <f t="shared" si="4"/>
        <v>8</v>
      </c>
      <c r="G123" s="67" t="s">
        <v>1917</v>
      </c>
      <c r="H123" s="68" t="s">
        <v>5063</v>
      </c>
      <c r="I123" s="67">
        <v>140</v>
      </c>
      <c r="J123" s="67">
        <v>10</v>
      </c>
      <c r="K123" s="68">
        <v>30</v>
      </c>
      <c r="L123" s="55">
        <v>44</v>
      </c>
      <c r="M123" s="55">
        <v>18</v>
      </c>
      <c r="N123" s="55">
        <v>16</v>
      </c>
      <c r="O123" s="68">
        <v>12</v>
      </c>
      <c r="P123" s="55">
        <v>12</v>
      </c>
      <c r="Q123" s="55">
        <v>3</v>
      </c>
      <c r="R123" s="329">
        <v>950</v>
      </c>
      <c r="S123" s="315">
        <v>1</v>
      </c>
      <c r="T123" s="55" t="s">
        <v>2821</v>
      </c>
      <c r="U123" s="315">
        <v>2</v>
      </c>
      <c r="V123" s="68"/>
      <c r="W123" s="286">
        <v>50</v>
      </c>
      <c r="X123" t="s">
        <v>2071</v>
      </c>
      <c r="Y123" t="s">
        <v>2237</v>
      </c>
      <c r="Z123" s="57" t="s">
        <v>1993</v>
      </c>
      <c r="AA123" s="321" t="s">
        <v>3456</v>
      </c>
      <c r="AB123" s="290">
        <v>190000</v>
      </c>
      <c r="AC123" s="298">
        <v>105000</v>
      </c>
      <c r="AD123" s="305" t="s">
        <v>1208</v>
      </c>
      <c r="AE123" s="81" t="s">
        <v>625</v>
      </c>
    </row>
    <row r="124" spans="1:31">
      <c r="A124" s="341" t="s">
        <v>5058</v>
      </c>
      <c r="B124" s="67">
        <v>18</v>
      </c>
      <c r="C124" s="77" t="s">
        <v>2666</v>
      </c>
      <c r="D124" s="311" t="s">
        <v>2472</v>
      </c>
      <c r="E124" s="55">
        <v>5</v>
      </c>
      <c r="F124" s="68">
        <f t="shared" si="4"/>
        <v>5</v>
      </c>
      <c r="G124" s="67" t="s">
        <v>1917</v>
      </c>
      <c r="H124" s="68" t="s">
        <v>5063</v>
      </c>
      <c r="I124" s="67">
        <v>120</v>
      </c>
      <c r="J124" s="67">
        <v>15</v>
      </c>
      <c r="K124" s="68">
        <v>15</v>
      </c>
      <c r="L124" s="55">
        <v>42</v>
      </c>
      <c r="M124" s="55">
        <v>14</v>
      </c>
      <c r="N124" s="55">
        <v>14</v>
      </c>
      <c r="O124" s="68">
        <v>12</v>
      </c>
      <c r="P124" s="55">
        <v>16</v>
      </c>
      <c r="Q124" s="55">
        <v>4</v>
      </c>
      <c r="R124" s="329"/>
      <c r="S124" s="315"/>
      <c r="T124" s="55"/>
      <c r="U124" s="314"/>
      <c r="V124" s="68"/>
      <c r="W124" s="286">
        <v>100</v>
      </c>
      <c r="X124" t="s">
        <v>2070</v>
      </c>
      <c r="Y124" t="s">
        <v>3751</v>
      </c>
      <c r="Z124" s="57" t="s">
        <v>2242</v>
      </c>
      <c r="AA124" s="322" t="s">
        <v>2461</v>
      </c>
      <c r="AD124" s="307" t="s">
        <v>5302</v>
      </c>
      <c r="AE124" s="81" t="s">
        <v>625</v>
      </c>
    </row>
    <row r="125" spans="1:31">
      <c r="A125" s="67" t="s">
        <v>1747</v>
      </c>
      <c r="B125" s="67">
        <v>152</v>
      </c>
      <c r="C125" s="30" t="s">
        <v>2664</v>
      </c>
      <c r="D125" s="308" t="s">
        <v>1593</v>
      </c>
      <c r="E125" s="55">
        <v>25</v>
      </c>
      <c r="F125" s="68">
        <f t="shared" si="4"/>
        <v>24</v>
      </c>
      <c r="G125" s="67" t="s">
        <v>3171</v>
      </c>
      <c r="H125" s="68" t="s">
        <v>5066</v>
      </c>
      <c r="I125" s="67">
        <v>2500</v>
      </c>
      <c r="J125" s="67">
        <v>20</v>
      </c>
      <c r="K125" s="68">
        <v>300</v>
      </c>
      <c r="L125" s="55">
        <v>130</v>
      </c>
      <c r="M125" s="55">
        <v>2</v>
      </c>
      <c r="N125" s="55">
        <v>18</v>
      </c>
      <c r="O125" s="68">
        <v>14</v>
      </c>
      <c r="P125" s="55"/>
      <c r="Q125" s="55">
        <v>1</v>
      </c>
      <c r="R125" s="329"/>
      <c r="S125" s="315">
        <v>1100</v>
      </c>
      <c r="T125" s="55" t="s">
        <v>2821</v>
      </c>
      <c r="U125" s="315">
        <v>100</v>
      </c>
      <c r="V125" s="68"/>
      <c r="W125" s="286">
        <v>15000</v>
      </c>
      <c r="X125" t="s">
        <v>2069</v>
      </c>
      <c r="Y125" t="s">
        <v>4039</v>
      </c>
      <c r="Z125" s="57" t="s">
        <v>2236</v>
      </c>
      <c r="AA125" s="322" t="s">
        <v>1747</v>
      </c>
      <c r="AB125" s="291">
        <v>45000000</v>
      </c>
      <c r="AC125" s="299">
        <v>20000000</v>
      </c>
      <c r="AD125" s="305" t="s">
        <v>2931</v>
      </c>
      <c r="AE125" s="81" t="s">
        <v>625</v>
      </c>
    </row>
    <row r="126" spans="1:31">
      <c r="A126" s="67" t="s">
        <v>2821</v>
      </c>
      <c r="B126" s="67">
        <v>90</v>
      </c>
      <c r="C126" s="30" t="s">
        <v>2664</v>
      </c>
      <c r="D126" s="308" t="s">
        <v>4870</v>
      </c>
      <c r="E126" s="55">
        <v>8</v>
      </c>
      <c r="F126" s="68">
        <f t="shared" si="4"/>
        <v>8</v>
      </c>
      <c r="G126" s="67" t="s">
        <v>1917</v>
      </c>
      <c r="H126" s="68" t="s">
        <v>5063</v>
      </c>
      <c r="I126" s="67">
        <v>180</v>
      </c>
      <c r="J126" s="67">
        <v>15</v>
      </c>
      <c r="K126" s="68">
        <v>15</v>
      </c>
      <c r="L126" s="55">
        <v>48</v>
      </c>
      <c r="M126" s="55">
        <v>14</v>
      </c>
      <c r="N126" s="55">
        <v>14</v>
      </c>
      <c r="O126" s="68">
        <v>14</v>
      </c>
      <c r="P126" s="55">
        <v>6</v>
      </c>
      <c r="Q126" s="55">
        <v>1</v>
      </c>
      <c r="R126" s="329">
        <v>400</v>
      </c>
      <c r="S126" s="315">
        <v>12</v>
      </c>
      <c r="T126" s="55"/>
      <c r="U126" s="314" t="s">
        <v>5028</v>
      </c>
      <c r="V126" s="68"/>
      <c r="W126" s="286">
        <v>75</v>
      </c>
      <c r="X126" t="s">
        <v>2070</v>
      </c>
      <c r="Y126" t="s">
        <v>1619</v>
      </c>
      <c r="Z126" s="57" t="s">
        <v>2236</v>
      </c>
      <c r="AA126" s="321" t="s">
        <v>1747</v>
      </c>
      <c r="AB126" s="290">
        <v>150000</v>
      </c>
      <c r="AC126" s="298">
        <v>50000</v>
      </c>
      <c r="AD126" s="305" t="s">
        <v>1211</v>
      </c>
      <c r="AE126" s="81" t="s">
        <v>625</v>
      </c>
    </row>
    <row r="127" spans="1:31">
      <c r="A127" s="67" t="s">
        <v>1747</v>
      </c>
      <c r="B127" s="67">
        <v>87</v>
      </c>
      <c r="C127" s="30" t="s">
        <v>2664</v>
      </c>
      <c r="D127" s="308" t="s">
        <v>1744</v>
      </c>
      <c r="E127" s="55">
        <v>7</v>
      </c>
      <c r="F127" s="68">
        <f t="shared" si="4"/>
        <v>6</v>
      </c>
      <c r="G127" s="67" t="s">
        <v>1917</v>
      </c>
      <c r="H127" s="68" t="s">
        <v>5063</v>
      </c>
      <c r="I127" s="67">
        <v>160</v>
      </c>
      <c r="J127" s="67">
        <v>15</v>
      </c>
      <c r="K127" s="68">
        <v>20</v>
      </c>
      <c r="L127" s="55">
        <v>47</v>
      </c>
      <c r="M127" s="55">
        <v>14</v>
      </c>
      <c r="N127" s="55">
        <v>16</v>
      </c>
      <c r="O127" s="68">
        <v>13</v>
      </c>
      <c r="P127" s="55">
        <v>16</v>
      </c>
      <c r="Q127" s="55">
        <v>4</v>
      </c>
      <c r="R127" s="329">
        <v>1050</v>
      </c>
      <c r="S127" s="315">
        <v>1</v>
      </c>
      <c r="T127" s="55" t="s">
        <v>2821</v>
      </c>
      <c r="U127" s="315">
        <v>4</v>
      </c>
      <c r="V127" s="68"/>
      <c r="W127" s="286">
        <v>45</v>
      </c>
      <c r="X127" t="s">
        <v>2070</v>
      </c>
      <c r="Y127" t="s">
        <v>3751</v>
      </c>
      <c r="Z127" s="57" t="s">
        <v>1993</v>
      </c>
      <c r="AA127" s="324" t="s">
        <v>1747</v>
      </c>
      <c r="AB127" s="294" t="s">
        <v>3610</v>
      </c>
      <c r="AC127" s="301" t="s">
        <v>3611</v>
      </c>
      <c r="AD127" s="305" t="s">
        <v>2932</v>
      </c>
      <c r="AE127" s="81" t="s">
        <v>625</v>
      </c>
    </row>
    <row r="128" spans="1:31">
      <c r="A128" s="67" t="s">
        <v>2821</v>
      </c>
      <c r="B128" s="67">
        <v>111</v>
      </c>
      <c r="C128" s="30" t="s">
        <v>2664</v>
      </c>
      <c r="D128" s="308" t="s">
        <v>2934</v>
      </c>
      <c r="E128" s="55">
        <v>8</v>
      </c>
      <c r="F128" s="68">
        <f t="shared" si="4"/>
        <v>8</v>
      </c>
      <c r="G128" s="67" t="s">
        <v>3169</v>
      </c>
      <c r="H128" s="68" t="s">
        <v>3171</v>
      </c>
      <c r="I128" s="67">
        <v>400</v>
      </c>
      <c r="J128" s="67">
        <v>15</v>
      </c>
      <c r="K128" s="68">
        <v>45</v>
      </c>
      <c r="L128" s="55">
        <v>58</v>
      </c>
      <c r="M128" s="55">
        <v>10</v>
      </c>
      <c r="N128" s="55">
        <v>12</v>
      </c>
      <c r="O128" s="68">
        <v>14</v>
      </c>
      <c r="P128" s="55">
        <v>12</v>
      </c>
      <c r="Q128" s="55">
        <v>2</v>
      </c>
      <c r="R128" s="329">
        <v>650</v>
      </c>
      <c r="S128" s="315">
        <v>6</v>
      </c>
      <c r="T128" s="55"/>
      <c r="U128" s="314" t="s">
        <v>4838</v>
      </c>
      <c r="V128" s="68"/>
      <c r="W128" s="286">
        <v>19000</v>
      </c>
      <c r="X128" t="s">
        <v>2069</v>
      </c>
      <c r="Y128" t="s">
        <v>4039</v>
      </c>
      <c r="Z128" s="57" t="s">
        <v>1993</v>
      </c>
      <c r="AA128" s="324" t="s">
        <v>1747</v>
      </c>
      <c r="AB128" s="294" t="s">
        <v>3477</v>
      </c>
      <c r="AC128" s="301" t="s">
        <v>3478</v>
      </c>
      <c r="AD128" s="305" t="s">
        <v>2933</v>
      </c>
      <c r="AE128" s="34" t="s">
        <v>3853</v>
      </c>
    </row>
    <row r="129" spans="1:50">
      <c r="A129" s="67" t="s">
        <v>1747</v>
      </c>
      <c r="B129" s="67">
        <v>219</v>
      </c>
      <c r="C129" s="30" t="s">
        <v>2666</v>
      </c>
      <c r="D129" s="311" t="s">
        <v>1739</v>
      </c>
      <c r="E129" s="55">
        <v>8</v>
      </c>
      <c r="F129" s="68">
        <f t="shared" si="4"/>
        <v>8</v>
      </c>
      <c r="G129" s="67" t="s">
        <v>1917</v>
      </c>
      <c r="H129" s="68" t="s">
        <v>5063</v>
      </c>
      <c r="I129" s="67">
        <v>180</v>
      </c>
      <c r="J129" s="67">
        <v>15</v>
      </c>
      <c r="K129" s="68">
        <v>40</v>
      </c>
      <c r="L129" s="55">
        <v>46</v>
      </c>
      <c r="M129" s="55">
        <v>20</v>
      </c>
      <c r="N129" s="55">
        <v>16</v>
      </c>
      <c r="O129" s="68">
        <v>15</v>
      </c>
      <c r="P129" s="55">
        <v>12</v>
      </c>
      <c r="Q129" s="55">
        <v>3</v>
      </c>
      <c r="R129" s="329">
        <v>950</v>
      </c>
      <c r="S129" s="315">
        <v>2</v>
      </c>
      <c r="T129" s="55" t="s">
        <v>2462</v>
      </c>
      <c r="U129" s="315">
        <v>6</v>
      </c>
      <c r="V129" s="68"/>
      <c r="W129" s="286">
        <v>90</v>
      </c>
      <c r="X129" t="s">
        <v>2071</v>
      </c>
      <c r="Y129" t="s">
        <v>2237</v>
      </c>
      <c r="Z129" s="57" t="s">
        <v>3750</v>
      </c>
      <c r="AA129" s="321" t="s">
        <v>2461</v>
      </c>
      <c r="AB129" s="290"/>
      <c r="AC129" s="298"/>
      <c r="AD129" s="308" t="s">
        <v>578</v>
      </c>
      <c r="AE129" s="34" t="s">
        <v>1564</v>
      </c>
    </row>
    <row r="130" spans="1:50">
      <c r="A130" s="67" t="s">
        <v>1917</v>
      </c>
      <c r="B130" s="67">
        <v>78</v>
      </c>
      <c r="C130" s="30" t="s">
        <v>2664</v>
      </c>
      <c r="D130" s="308" t="s">
        <v>3096</v>
      </c>
      <c r="E130" s="55">
        <v>8</v>
      </c>
      <c r="F130" s="68">
        <f t="shared" si="4"/>
        <v>8</v>
      </c>
      <c r="G130" s="67" t="s">
        <v>1917</v>
      </c>
      <c r="H130" s="68" t="s">
        <v>5063</v>
      </c>
      <c r="I130" s="67">
        <v>190</v>
      </c>
      <c r="J130" s="67">
        <v>15</v>
      </c>
      <c r="K130" s="68"/>
      <c r="L130" s="55">
        <v>51</v>
      </c>
      <c r="M130" s="55">
        <v>12</v>
      </c>
      <c r="N130" s="55">
        <v>14</v>
      </c>
      <c r="O130" s="68">
        <v>13</v>
      </c>
      <c r="P130" s="55">
        <v>12</v>
      </c>
      <c r="Q130" s="55">
        <v>2</v>
      </c>
      <c r="R130" s="329">
        <v>400</v>
      </c>
      <c r="S130" s="315">
        <v>3</v>
      </c>
      <c r="T130" s="55"/>
      <c r="U130" s="315">
        <v>20</v>
      </c>
      <c r="V130" s="68"/>
      <c r="W130" s="286">
        <v>140</v>
      </c>
      <c r="X130" t="s">
        <v>2070</v>
      </c>
      <c r="Y130" t="s">
        <v>1619</v>
      </c>
      <c r="Z130" s="57" t="s">
        <v>1993</v>
      </c>
      <c r="AA130" s="321" t="s">
        <v>1747</v>
      </c>
      <c r="AB130" s="290">
        <v>190000</v>
      </c>
      <c r="AC130" s="298">
        <v>95000</v>
      </c>
      <c r="AD130" s="305" t="s">
        <v>2933</v>
      </c>
      <c r="AE130" s="81" t="s">
        <v>625</v>
      </c>
    </row>
    <row r="131" spans="1:50">
      <c r="A131" s="67" t="s">
        <v>364</v>
      </c>
      <c r="B131" s="67">
        <v>98</v>
      </c>
      <c r="C131" s="30" t="s">
        <v>2664</v>
      </c>
      <c r="D131" s="308" t="s">
        <v>1639</v>
      </c>
      <c r="E131" s="55">
        <v>8</v>
      </c>
      <c r="F131" s="68">
        <f t="shared" si="4"/>
        <v>7</v>
      </c>
      <c r="G131" s="67" t="s">
        <v>1917</v>
      </c>
      <c r="H131" s="68" t="s">
        <v>5063</v>
      </c>
      <c r="I131" s="67">
        <v>100</v>
      </c>
      <c r="J131" s="67">
        <v>15</v>
      </c>
      <c r="K131" s="68">
        <v>30</v>
      </c>
      <c r="L131" s="55">
        <v>39</v>
      </c>
      <c r="M131" s="55">
        <v>18</v>
      </c>
      <c r="N131" s="55">
        <v>16</v>
      </c>
      <c r="O131" s="68">
        <v>12</v>
      </c>
      <c r="P131" s="55">
        <v>12</v>
      </c>
      <c r="Q131" s="55">
        <v>3</v>
      </c>
      <c r="R131" s="329">
        <v>950</v>
      </c>
      <c r="S131" s="315">
        <v>1</v>
      </c>
      <c r="T131" s="55" t="s">
        <v>2821</v>
      </c>
      <c r="U131" s="314">
        <v>3</v>
      </c>
      <c r="V131" s="68"/>
      <c r="W131" s="286">
        <v>10</v>
      </c>
      <c r="X131" t="s">
        <v>2093</v>
      </c>
      <c r="Y131" t="s">
        <v>1993</v>
      </c>
      <c r="Z131" s="57" t="s">
        <v>1993</v>
      </c>
      <c r="AA131" s="321" t="s">
        <v>3456</v>
      </c>
      <c r="AB131" s="289">
        <v>200000</v>
      </c>
      <c r="AC131" s="297">
        <v>95000</v>
      </c>
      <c r="AD131" s="305" t="s">
        <v>5298</v>
      </c>
      <c r="AE131" s="256" t="s">
        <v>625</v>
      </c>
    </row>
    <row r="132" spans="1:50">
      <c r="A132" s="67" t="s">
        <v>364</v>
      </c>
      <c r="B132" s="67">
        <v>99</v>
      </c>
      <c r="C132" s="30" t="s">
        <v>2664</v>
      </c>
      <c r="D132" s="308" t="s">
        <v>2435</v>
      </c>
      <c r="E132" s="55">
        <v>8</v>
      </c>
      <c r="F132" s="68">
        <f t="shared" si="4"/>
        <v>7</v>
      </c>
      <c r="G132" s="67" t="s">
        <v>1917</v>
      </c>
      <c r="H132" s="68" t="s">
        <v>5063</v>
      </c>
      <c r="I132" s="67">
        <v>100</v>
      </c>
      <c r="J132" s="67">
        <v>15</v>
      </c>
      <c r="K132" s="68">
        <v>50</v>
      </c>
      <c r="L132" s="55">
        <v>39</v>
      </c>
      <c r="M132" s="55">
        <v>18</v>
      </c>
      <c r="N132" s="55">
        <v>16</v>
      </c>
      <c r="O132" s="68">
        <v>12</v>
      </c>
      <c r="P132" s="55">
        <v>12</v>
      </c>
      <c r="Q132" s="55">
        <v>3</v>
      </c>
      <c r="R132" s="329">
        <v>950</v>
      </c>
      <c r="S132" s="315">
        <v>1</v>
      </c>
      <c r="T132" s="55" t="s">
        <v>2821</v>
      </c>
      <c r="U132" s="314">
        <v>0</v>
      </c>
      <c r="V132" s="68"/>
      <c r="W132" s="286">
        <v>2</v>
      </c>
      <c r="X132" t="s">
        <v>2067</v>
      </c>
      <c r="Y132" t="s">
        <v>3751</v>
      </c>
      <c r="Z132" s="57" t="s">
        <v>3750</v>
      </c>
      <c r="AA132" s="321" t="s">
        <v>3456</v>
      </c>
      <c r="AB132" s="289">
        <v>230000</v>
      </c>
      <c r="AC132" s="297">
        <v>105000</v>
      </c>
      <c r="AD132" s="305" t="s">
        <v>5298</v>
      </c>
      <c r="AE132" s="257"/>
    </row>
    <row r="133" spans="1:50">
      <c r="A133" s="67" t="s">
        <v>365</v>
      </c>
      <c r="B133" s="67">
        <v>205</v>
      </c>
      <c r="C133" s="30" t="s">
        <v>2664</v>
      </c>
      <c r="D133" s="308" t="s">
        <v>3159</v>
      </c>
      <c r="E133" s="55">
        <v>11</v>
      </c>
      <c r="F133" s="68">
        <f t="shared" si="4"/>
        <v>10</v>
      </c>
      <c r="G133" s="67" t="s">
        <v>1917</v>
      </c>
      <c r="H133" s="68" t="s">
        <v>5063</v>
      </c>
      <c r="I133" s="67">
        <v>300</v>
      </c>
      <c r="J133" s="67">
        <v>15</v>
      </c>
      <c r="K133" s="68">
        <v>120</v>
      </c>
      <c r="L133" s="55">
        <v>66</v>
      </c>
      <c r="M133" s="55">
        <v>16</v>
      </c>
      <c r="N133" s="55">
        <v>16</v>
      </c>
      <c r="O133" s="68">
        <v>16</v>
      </c>
      <c r="P133" s="55"/>
      <c r="Q133" s="55">
        <v>3</v>
      </c>
      <c r="R133" s="329"/>
      <c r="S133" s="315">
        <v>8</v>
      </c>
      <c r="T133" s="55" t="s">
        <v>2821</v>
      </c>
      <c r="U133" s="314" t="s">
        <v>5024</v>
      </c>
      <c r="V133" s="68"/>
      <c r="W133" s="286">
        <v>200</v>
      </c>
      <c r="X133" t="s">
        <v>2068</v>
      </c>
      <c r="Y133" t="s">
        <v>2237</v>
      </c>
      <c r="Z133" s="57" t="s">
        <v>3750</v>
      </c>
      <c r="AA133" s="322" t="s">
        <v>2818</v>
      </c>
      <c r="AB133" s="295">
        <v>800000</v>
      </c>
      <c r="AD133" s="305" t="s">
        <v>2930</v>
      </c>
      <c r="AE133" s="257" t="s">
        <v>3462</v>
      </c>
    </row>
    <row r="134" spans="1:50">
      <c r="A134" s="67" t="s">
        <v>836</v>
      </c>
      <c r="B134" s="67">
        <v>62</v>
      </c>
      <c r="C134" s="30" t="s">
        <v>2664</v>
      </c>
      <c r="D134" s="308" t="s">
        <v>3872</v>
      </c>
      <c r="E134" s="55">
        <v>7</v>
      </c>
      <c r="F134" s="68">
        <f t="shared" si="4"/>
        <v>6</v>
      </c>
      <c r="G134" s="67" t="s">
        <v>1917</v>
      </c>
      <c r="H134" s="68" t="s">
        <v>5063</v>
      </c>
      <c r="I134" s="67">
        <v>150</v>
      </c>
      <c r="J134" s="67">
        <v>15</v>
      </c>
      <c r="K134" s="68">
        <v>15</v>
      </c>
      <c r="L134" s="55">
        <v>46</v>
      </c>
      <c r="M134" s="55">
        <v>10</v>
      </c>
      <c r="N134" s="55">
        <v>15</v>
      </c>
      <c r="O134" s="68">
        <v>13</v>
      </c>
      <c r="P134" s="55">
        <v>12</v>
      </c>
      <c r="Q134" s="55">
        <v>3</v>
      </c>
      <c r="R134" s="329">
        <v>800</v>
      </c>
      <c r="S134" s="315">
        <v>1</v>
      </c>
      <c r="T134" s="55" t="s">
        <v>2821</v>
      </c>
      <c r="U134" s="314" t="s">
        <v>4828</v>
      </c>
      <c r="V134" s="68"/>
      <c r="W134" s="286">
        <v>95</v>
      </c>
      <c r="X134" t="s">
        <v>2070</v>
      </c>
      <c r="Y134" t="s">
        <v>3751</v>
      </c>
      <c r="Z134" s="57" t="s">
        <v>1993</v>
      </c>
      <c r="AA134" s="322" t="s">
        <v>1747</v>
      </c>
      <c r="AB134" s="291">
        <v>38000</v>
      </c>
      <c r="AC134" s="299">
        <v>19000</v>
      </c>
      <c r="AD134" s="305" t="s">
        <v>2899</v>
      </c>
      <c r="AE134" s="81" t="s">
        <v>625</v>
      </c>
    </row>
    <row r="135" spans="1:50">
      <c r="A135" s="67" t="s">
        <v>365</v>
      </c>
      <c r="B135" s="67">
        <v>114</v>
      </c>
      <c r="C135" s="30" t="s">
        <v>2664</v>
      </c>
      <c r="D135" s="308" t="s">
        <v>2782</v>
      </c>
      <c r="E135" s="55">
        <v>7</v>
      </c>
      <c r="F135" s="68">
        <f t="shared" si="4"/>
        <v>7</v>
      </c>
      <c r="G135" s="67" t="s">
        <v>1918</v>
      </c>
      <c r="H135" s="68" t="s">
        <v>4911</v>
      </c>
      <c r="I135" s="67">
        <v>160</v>
      </c>
      <c r="J135" s="67">
        <v>10</v>
      </c>
      <c r="K135" s="68">
        <v>25</v>
      </c>
      <c r="L135" s="55">
        <v>46</v>
      </c>
      <c r="M135" s="55">
        <v>14</v>
      </c>
      <c r="N135" s="55">
        <v>16</v>
      </c>
      <c r="O135" s="68">
        <v>8</v>
      </c>
      <c r="P135" s="55">
        <v>15</v>
      </c>
      <c r="Q135" s="55">
        <v>4</v>
      </c>
      <c r="R135" s="329">
        <v>950</v>
      </c>
      <c r="S135" s="315">
        <v>4</v>
      </c>
      <c r="T135" s="55"/>
      <c r="U135" s="314" t="s">
        <v>5013</v>
      </c>
      <c r="V135" s="68"/>
      <c r="W135" s="286">
        <v>0.11</v>
      </c>
      <c r="X135" t="s">
        <v>2089</v>
      </c>
      <c r="Y135" t="s">
        <v>1993</v>
      </c>
      <c r="Z135" s="57" t="s">
        <v>1993</v>
      </c>
      <c r="AA135" s="322" t="s">
        <v>3456</v>
      </c>
      <c r="AB135" s="291">
        <v>175000</v>
      </c>
      <c r="AC135" s="299">
        <v>125000</v>
      </c>
      <c r="AD135" s="305" t="s">
        <v>2891</v>
      </c>
      <c r="AE135" s="81" t="s">
        <v>625</v>
      </c>
    </row>
    <row r="136" spans="1:50">
      <c r="A136" s="67" t="s">
        <v>364</v>
      </c>
      <c r="B136" s="67">
        <v>184</v>
      </c>
      <c r="C136" s="30" t="s">
        <v>2664</v>
      </c>
      <c r="D136" s="308" t="s">
        <v>2774</v>
      </c>
      <c r="E136" s="55">
        <v>18</v>
      </c>
      <c r="F136" s="68">
        <f t="shared" si="4"/>
        <v>17</v>
      </c>
      <c r="G136" s="67" t="s">
        <v>3169</v>
      </c>
      <c r="H136" s="68" t="s">
        <v>3171</v>
      </c>
      <c r="I136" s="67">
        <v>1000</v>
      </c>
      <c r="J136" s="67">
        <v>20</v>
      </c>
      <c r="K136" s="68">
        <v>125</v>
      </c>
      <c r="L136" s="55">
        <v>63</v>
      </c>
      <c r="M136" s="55">
        <v>15</v>
      </c>
      <c r="N136" s="55">
        <v>15</v>
      </c>
      <c r="O136" s="68">
        <v>12</v>
      </c>
      <c r="P136" s="55"/>
      <c r="Q136" s="55">
        <v>3</v>
      </c>
      <c r="R136" s="329"/>
      <c r="S136" s="315">
        <v>300</v>
      </c>
      <c r="T136" s="55" t="s">
        <v>2821</v>
      </c>
      <c r="U136" s="314" t="s">
        <v>5019</v>
      </c>
      <c r="V136" s="68"/>
      <c r="W136" s="286">
        <v>4000</v>
      </c>
      <c r="X136" t="s">
        <v>2072</v>
      </c>
      <c r="Y136" t="s">
        <v>3751</v>
      </c>
      <c r="Z136" s="57" t="s">
        <v>1993</v>
      </c>
      <c r="AA136" s="322" t="s">
        <v>2818</v>
      </c>
      <c r="AB136" s="295">
        <v>10000000</v>
      </c>
      <c r="AD136" s="305" t="s">
        <v>2935</v>
      </c>
      <c r="AE136" s="257" t="s">
        <v>3482</v>
      </c>
    </row>
    <row r="137" spans="1:50">
      <c r="A137" s="67" t="s">
        <v>2821</v>
      </c>
      <c r="B137" s="67">
        <v>93</v>
      </c>
      <c r="C137" s="30" t="s">
        <v>2664</v>
      </c>
      <c r="D137" s="308" t="s">
        <v>1427</v>
      </c>
      <c r="E137" s="55">
        <v>18</v>
      </c>
      <c r="F137" s="68">
        <f t="shared" si="4"/>
        <v>17</v>
      </c>
      <c r="G137" s="67" t="s">
        <v>3170</v>
      </c>
      <c r="H137" s="68" t="s">
        <v>3171</v>
      </c>
      <c r="I137" s="67">
        <v>2280</v>
      </c>
      <c r="J137" s="67">
        <v>20</v>
      </c>
      <c r="K137" s="68">
        <v>150</v>
      </c>
      <c r="L137" s="55">
        <v>104</v>
      </c>
      <c r="M137" s="55">
        <v>14</v>
      </c>
      <c r="N137" s="55">
        <v>14</v>
      </c>
      <c r="O137" s="68">
        <v>15</v>
      </c>
      <c r="P137" s="55"/>
      <c r="Q137" s="55">
        <v>2</v>
      </c>
      <c r="R137" s="329"/>
      <c r="S137" s="315">
        <v>12191</v>
      </c>
      <c r="T137" s="55" t="s">
        <v>2821</v>
      </c>
      <c r="U137" s="314" t="s">
        <v>5023</v>
      </c>
      <c r="V137" s="68"/>
      <c r="W137" s="286">
        <v>6000</v>
      </c>
      <c r="X137" t="s">
        <v>2076</v>
      </c>
      <c r="Y137" t="s">
        <v>3751</v>
      </c>
      <c r="Z137" s="57" t="s">
        <v>2242</v>
      </c>
      <c r="AA137" s="322" t="s">
        <v>2818</v>
      </c>
      <c r="AD137" s="305" t="s">
        <v>2936</v>
      </c>
      <c r="AE137" s="81" t="s">
        <v>625</v>
      </c>
      <c r="AX137" t="s">
        <v>2116</v>
      </c>
    </row>
    <row r="138" spans="1:50">
      <c r="A138" s="67" t="s">
        <v>2821</v>
      </c>
      <c r="B138" s="67">
        <v>94</v>
      </c>
      <c r="C138" s="30" t="s">
        <v>2664</v>
      </c>
      <c r="D138" s="308" t="s">
        <v>3851</v>
      </c>
      <c r="E138" s="55">
        <v>17</v>
      </c>
      <c r="F138" s="68">
        <f t="shared" si="4"/>
        <v>16</v>
      </c>
      <c r="G138" s="67" t="s">
        <v>3169</v>
      </c>
      <c r="H138" s="68" t="s">
        <v>3171</v>
      </c>
      <c r="I138" s="67">
        <v>1000</v>
      </c>
      <c r="J138" s="67">
        <v>20</v>
      </c>
      <c r="K138" s="68">
        <v>100</v>
      </c>
      <c r="L138" s="55">
        <v>94</v>
      </c>
      <c r="M138" s="55">
        <v>20</v>
      </c>
      <c r="N138" s="55">
        <v>16</v>
      </c>
      <c r="O138" s="68">
        <v>13</v>
      </c>
      <c r="P138" s="55"/>
      <c r="Q138" s="55">
        <v>4</v>
      </c>
      <c r="R138" s="329"/>
      <c r="S138" s="315">
        <v>1790</v>
      </c>
      <c r="T138" s="55" t="s">
        <v>2821</v>
      </c>
      <c r="U138" s="314" t="s">
        <v>4836</v>
      </c>
      <c r="V138" s="68"/>
      <c r="W138" s="286">
        <v>600</v>
      </c>
      <c r="X138" t="s">
        <v>2070</v>
      </c>
      <c r="Y138" t="s">
        <v>2241</v>
      </c>
      <c r="Z138" s="57" t="s">
        <v>1993</v>
      </c>
      <c r="AA138" s="322" t="s">
        <v>2818</v>
      </c>
      <c r="AB138" s="295">
        <v>20000000</v>
      </c>
      <c r="AD138" s="305" t="s">
        <v>2937</v>
      </c>
      <c r="AE138" s="257" t="s">
        <v>3462</v>
      </c>
    </row>
    <row r="139" spans="1:50">
      <c r="A139" s="67" t="s">
        <v>2821</v>
      </c>
      <c r="B139" s="67">
        <v>94</v>
      </c>
      <c r="C139" s="30" t="s">
        <v>2664</v>
      </c>
      <c r="D139" s="308" t="s">
        <v>3175</v>
      </c>
      <c r="E139" s="55">
        <v>19</v>
      </c>
      <c r="F139" s="68">
        <f t="shared" si="4"/>
        <v>18</v>
      </c>
      <c r="G139" s="67" t="s">
        <v>3169</v>
      </c>
      <c r="H139" s="68" t="s">
        <v>3171</v>
      </c>
      <c r="I139" s="67">
        <v>1000</v>
      </c>
      <c r="J139" s="67">
        <v>20</v>
      </c>
      <c r="K139" s="68">
        <v>100</v>
      </c>
      <c r="L139" s="55">
        <v>94</v>
      </c>
      <c r="M139" s="55">
        <v>20</v>
      </c>
      <c r="N139" s="55">
        <v>16</v>
      </c>
      <c r="O139" s="68">
        <v>13</v>
      </c>
      <c r="P139" s="55"/>
      <c r="Q139" s="55">
        <v>4</v>
      </c>
      <c r="R139" s="329"/>
      <c r="S139" s="315">
        <v>1790</v>
      </c>
      <c r="T139" s="55" t="s">
        <v>2821</v>
      </c>
      <c r="U139" s="314" t="s">
        <v>4836</v>
      </c>
      <c r="V139" s="68"/>
      <c r="W139" s="286">
        <v>600</v>
      </c>
      <c r="X139" t="s">
        <v>2076</v>
      </c>
      <c r="Y139" t="s">
        <v>2241</v>
      </c>
      <c r="Z139" s="57" t="s">
        <v>1993</v>
      </c>
      <c r="AA139" s="322" t="s">
        <v>2818</v>
      </c>
      <c r="AB139" s="295">
        <v>20000000</v>
      </c>
      <c r="AD139" s="305" t="s">
        <v>2937</v>
      </c>
      <c r="AE139" s="257" t="s">
        <v>3462</v>
      </c>
    </row>
    <row r="140" spans="1:50">
      <c r="A140" s="67" t="s">
        <v>1917</v>
      </c>
      <c r="B140" s="67">
        <v>207</v>
      </c>
      <c r="C140" s="30" t="s">
        <v>2664</v>
      </c>
      <c r="D140" s="308" t="s">
        <v>3097</v>
      </c>
      <c r="E140" s="55">
        <v>10</v>
      </c>
      <c r="F140" s="68">
        <f t="shared" si="4"/>
        <v>9</v>
      </c>
      <c r="G140" s="67" t="s">
        <v>3169</v>
      </c>
      <c r="H140" s="68" t="s">
        <v>5063</v>
      </c>
      <c r="I140" s="67">
        <v>800</v>
      </c>
      <c r="J140" s="67">
        <v>25</v>
      </c>
      <c r="K140" s="68">
        <v>100</v>
      </c>
      <c r="L140" s="55">
        <v>66</v>
      </c>
      <c r="M140" s="55">
        <v>10</v>
      </c>
      <c r="N140" s="55">
        <v>18</v>
      </c>
      <c r="O140" s="68">
        <v>14</v>
      </c>
      <c r="P140" s="55">
        <v>18</v>
      </c>
      <c r="Q140" s="55">
        <v>1</v>
      </c>
      <c r="R140" s="329">
        <v>4000</v>
      </c>
      <c r="S140" s="315">
        <v>190</v>
      </c>
      <c r="T140" s="55" t="s">
        <v>2821</v>
      </c>
      <c r="U140" s="315">
        <v>1017</v>
      </c>
      <c r="V140" s="68"/>
      <c r="W140" s="286">
        <v>12400</v>
      </c>
      <c r="X140" t="s">
        <v>2069</v>
      </c>
      <c r="Y140" t="s">
        <v>2237</v>
      </c>
      <c r="Z140" s="57" t="s">
        <v>2243</v>
      </c>
      <c r="AA140" s="322" t="s">
        <v>2818</v>
      </c>
      <c r="AD140" s="305" t="s">
        <v>5303</v>
      </c>
      <c r="AE140" s="81" t="s">
        <v>625</v>
      </c>
    </row>
    <row r="141" spans="1:50">
      <c r="A141" s="67" t="s">
        <v>1747</v>
      </c>
      <c r="B141" s="67">
        <v>88</v>
      </c>
      <c r="C141" s="239" t="s">
        <v>2664</v>
      </c>
      <c r="D141" s="308" t="s">
        <v>1745</v>
      </c>
      <c r="E141" s="55">
        <v>7</v>
      </c>
      <c r="F141" s="68">
        <f t="shared" si="4"/>
        <v>7</v>
      </c>
      <c r="G141" s="67" t="s">
        <v>1917</v>
      </c>
      <c r="H141" s="68" t="s">
        <v>5063</v>
      </c>
      <c r="I141" s="67">
        <v>180</v>
      </c>
      <c r="J141" s="67">
        <v>15</v>
      </c>
      <c r="K141" s="68">
        <v>0</v>
      </c>
      <c r="L141" s="55">
        <v>50</v>
      </c>
      <c r="M141" s="55">
        <v>12</v>
      </c>
      <c r="N141" s="55">
        <v>14</v>
      </c>
      <c r="O141" s="68">
        <v>14</v>
      </c>
      <c r="P141" s="55">
        <v>12</v>
      </c>
      <c r="Q141" s="55">
        <v>3</v>
      </c>
      <c r="R141" s="329">
        <v>850</v>
      </c>
      <c r="S141" s="315">
        <v>2</v>
      </c>
      <c r="T141" s="55"/>
      <c r="U141" s="315">
        <v>6</v>
      </c>
      <c r="V141" s="68"/>
      <c r="W141" s="286">
        <v>100</v>
      </c>
      <c r="X141" t="s">
        <v>2068</v>
      </c>
      <c r="Y141" t="s">
        <v>3751</v>
      </c>
      <c r="Z141" s="57" t="s">
        <v>3750</v>
      </c>
      <c r="AA141" s="322" t="s">
        <v>1747</v>
      </c>
      <c r="AB141" s="291">
        <v>105000</v>
      </c>
      <c r="AC141" s="299">
        <v>45000</v>
      </c>
      <c r="AD141" s="305" t="s">
        <v>3066</v>
      </c>
      <c r="AE141" s="81" t="s">
        <v>625</v>
      </c>
    </row>
    <row r="142" spans="1:50">
      <c r="A142" s="9" t="s">
        <v>2665</v>
      </c>
      <c r="C142" s="240" t="s">
        <v>2664</v>
      </c>
      <c r="D142" s="309" t="s">
        <v>5379</v>
      </c>
      <c r="E142" s="5">
        <v>7</v>
      </c>
      <c r="F142" s="91">
        <f t="shared" si="4"/>
        <v>7</v>
      </c>
      <c r="G142" s="5" t="s">
        <v>3169</v>
      </c>
      <c r="H142" s="91" t="s">
        <v>3171</v>
      </c>
      <c r="I142" s="5">
        <v>540</v>
      </c>
      <c r="J142" s="5">
        <v>15</v>
      </c>
      <c r="K142" s="91">
        <v>133</v>
      </c>
      <c r="L142" s="5">
        <v>57</v>
      </c>
      <c r="M142" s="5">
        <v>10</v>
      </c>
      <c r="N142" s="5">
        <v>14</v>
      </c>
      <c r="O142" s="91">
        <v>11</v>
      </c>
      <c r="P142" s="5">
        <v>12</v>
      </c>
      <c r="Q142" s="5">
        <v>3</v>
      </c>
      <c r="R142" s="331">
        <v>725</v>
      </c>
      <c r="S142" s="316">
        <v>20</v>
      </c>
      <c r="T142" s="5" t="s">
        <v>4926</v>
      </c>
      <c r="U142" s="316">
        <v>450</v>
      </c>
      <c r="W142" s="286">
        <v>75000</v>
      </c>
      <c r="X142" t="s">
        <v>2068</v>
      </c>
      <c r="Y142" t="s">
        <v>1619</v>
      </c>
      <c r="AA142" s="323" t="s">
        <v>1747</v>
      </c>
      <c r="AB142" s="291">
        <v>1250000</v>
      </c>
      <c r="AC142" s="299">
        <v>600000</v>
      </c>
      <c r="AD142" s="238" t="s">
        <v>5382</v>
      </c>
    </row>
    <row r="143" spans="1:50">
      <c r="A143" s="67" t="s">
        <v>364</v>
      </c>
      <c r="B143" s="67">
        <v>164</v>
      </c>
      <c r="C143" s="30" t="s">
        <v>2664</v>
      </c>
      <c r="D143" s="308" t="s">
        <v>5049</v>
      </c>
      <c r="E143" s="55">
        <v>11</v>
      </c>
      <c r="F143" s="68">
        <f t="shared" si="4"/>
        <v>10</v>
      </c>
      <c r="G143" s="67" t="s">
        <v>1917</v>
      </c>
      <c r="H143" s="68" t="s">
        <v>5063</v>
      </c>
      <c r="I143" s="67">
        <v>130</v>
      </c>
      <c r="J143" s="67">
        <v>15</v>
      </c>
      <c r="K143" s="68">
        <v>20</v>
      </c>
      <c r="L143" s="55">
        <v>43</v>
      </c>
      <c r="M143" s="55">
        <v>12</v>
      </c>
      <c r="N143" s="55">
        <v>16</v>
      </c>
      <c r="O143" s="68">
        <v>12</v>
      </c>
      <c r="P143" s="55">
        <v>12</v>
      </c>
      <c r="Q143" s="55">
        <v>3</v>
      </c>
      <c r="R143" s="329">
        <v>600</v>
      </c>
      <c r="S143" s="315">
        <v>2</v>
      </c>
      <c r="T143" s="55" t="s">
        <v>2821</v>
      </c>
      <c r="U143" s="314" t="s">
        <v>5012</v>
      </c>
      <c r="V143" s="68"/>
      <c r="W143" s="286">
        <v>70</v>
      </c>
      <c r="X143" t="s">
        <v>2070</v>
      </c>
      <c r="Y143" t="s">
        <v>3751</v>
      </c>
      <c r="Z143" s="57" t="s">
        <v>1993</v>
      </c>
      <c r="AA143" s="323" t="s">
        <v>2818</v>
      </c>
      <c r="AB143" s="295">
        <v>120000</v>
      </c>
      <c r="AD143" s="305" t="s">
        <v>1093</v>
      </c>
      <c r="AE143" s="257" t="s">
        <v>3484</v>
      </c>
    </row>
    <row r="144" spans="1:50">
      <c r="A144" s="67" t="s">
        <v>2821</v>
      </c>
      <c r="B144" s="67">
        <v>115</v>
      </c>
      <c r="C144" s="30" t="s">
        <v>2666</v>
      </c>
      <c r="D144" s="311" t="s">
        <v>1784</v>
      </c>
      <c r="E144" s="55">
        <v>19</v>
      </c>
      <c r="F144" s="68">
        <f t="shared" si="4"/>
        <v>18</v>
      </c>
      <c r="G144" s="67" t="s">
        <v>3170</v>
      </c>
      <c r="H144" s="68" t="s">
        <v>3171</v>
      </c>
      <c r="I144" s="67">
        <v>1950</v>
      </c>
      <c r="J144" s="67">
        <v>20</v>
      </c>
      <c r="K144" s="68">
        <v>150</v>
      </c>
      <c r="L144" s="55">
        <v>98</v>
      </c>
      <c r="M144" s="55">
        <v>16</v>
      </c>
      <c r="N144" s="55">
        <v>16</v>
      </c>
      <c r="O144" s="68">
        <v>13</v>
      </c>
      <c r="P144" s="55"/>
      <c r="Q144" s="55">
        <v>3</v>
      </c>
      <c r="R144" s="329"/>
      <c r="S144" s="315">
        <v>5402</v>
      </c>
      <c r="T144" s="55" t="s">
        <v>2821</v>
      </c>
      <c r="U144" s="314" t="s">
        <v>5032</v>
      </c>
      <c r="V144" s="68"/>
      <c r="W144" s="286">
        <v>20000</v>
      </c>
      <c r="X144" t="s">
        <v>2075</v>
      </c>
      <c r="Y144" t="s">
        <v>2237</v>
      </c>
      <c r="Z144" s="57" t="s">
        <v>2249</v>
      </c>
      <c r="AA144" s="322" t="s">
        <v>2461</v>
      </c>
      <c r="AD144" s="305" t="s">
        <v>2938</v>
      </c>
      <c r="AE144" s="34" t="s">
        <v>5284</v>
      </c>
    </row>
    <row r="145" spans="1:48">
      <c r="A145" s="67" t="s">
        <v>836</v>
      </c>
      <c r="B145" s="67">
        <v>125</v>
      </c>
      <c r="C145" s="30" t="s">
        <v>2664</v>
      </c>
      <c r="D145" s="308" t="s">
        <v>3878</v>
      </c>
      <c r="E145" s="55">
        <v>12</v>
      </c>
      <c r="F145" s="68">
        <f t="shared" ref="F145:F176" si="5">E145-IF(T145="A",4,IF(T145="E",2,IF(T145="S",1,IF(T145="U",-1,0))))</f>
        <v>11</v>
      </c>
      <c r="G145" s="67" t="s">
        <v>1918</v>
      </c>
      <c r="H145" s="68" t="s">
        <v>4911</v>
      </c>
      <c r="I145" s="67">
        <v>50</v>
      </c>
      <c r="J145" s="67">
        <v>10</v>
      </c>
      <c r="K145" s="68">
        <v>35</v>
      </c>
      <c r="L145" s="55">
        <v>32</v>
      </c>
      <c r="M145" s="55">
        <v>24</v>
      </c>
      <c r="N145" s="55">
        <v>14</v>
      </c>
      <c r="O145" s="68">
        <v>6</v>
      </c>
      <c r="P145" s="55">
        <v>16</v>
      </c>
      <c r="Q145" s="55">
        <v>4</v>
      </c>
      <c r="R145" s="329">
        <v>1150</v>
      </c>
      <c r="S145" s="315">
        <v>1</v>
      </c>
      <c r="T145" s="55" t="s">
        <v>2821</v>
      </c>
      <c r="U145" s="314" t="s">
        <v>5013</v>
      </c>
      <c r="V145" s="68"/>
      <c r="W145" s="286">
        <v>0.08</v>
      </c>
      <c r="X145" t="s">
        <v>2087</v>
      </c>
      <c r="Y145" t="s">
        <v>1993</v>
      </c>
      <c r="Z145" s="57" t="s">
        <v>1993</v>
      </c>
      <c r="AA145" s="322" t="s">
        <v>2830</v>
      </c>
      <c r="AB145" s="291">
        <v>75000</v>
      </c>
      <c r="AC145" s="299">
        <v>32000</v>
      </c>
      <c r="AD145" s="305" t="s">
        <v>562</v>
      </c>
      <c r="AE145" s="29" t="s">
        <v>3879</v>
      </c>
    </row>
    <row r="146" spans="1:48">
      <c r="A146" s="67" t="s">
        <v>1860</v>
      </c>
      <c r="B146" s="67">
        <v>18</v>
      </c>
      <c r="C146" s="30" t="s">
        <v>2666</v>
      </c>
      <c r="D146" s="311" t="s">
        <v>2475</v>
      </c>
      <c r="E146" s="55">
        <v>12</v>
      </c>
      <c r="F146" s="68">
        <f t="shared" si="5"/>
        <v>12</v>
      </c>
      <c r="G146" s="78" t="s">
        <v>1917</v>
      </c>
      <c r="H146" s="28" t="s">
        <v>5063</v>
      </c>
      <c r="I146" s="67">
        <v>180</v>
      </c>
      <c r="J146" s="67">
        <v>15</v>
      </c>
      <c r="K146" s="68">
        <v>60</v>
      </c>
      <c r="L146" s="55">
        <v>50</v>
      </c>
      <c r="M146" s="55">
        <v>10</v>
      </c>
      <c r="N146" s="55">
        <v>14</v>
      </c>
      <c r="O146" s="68">
        <v>10</v>
      </c>
      <c r="P146" s="55">
        <v>16</v>
      </c>
      <c r="Q146" s="55">
        <v>4</v>
      </c>
      <c r="R146" s="329">
        <v>1190</v>
      </c>
      <c r="S146" s="315">
        <v>1</v>
      </c>
      <c r="T146" s="55" t="s">
        <v>2462</v>
      </c>
      <c r="U146" s="315" t="s">
        <v>4828</v>
      </c>
      <c r="V146" s="68"/>
      <c r="W146" s="286">
        <v>20</v>
      </c>
      <c r="X146" t="s">
        <v>2069</v>
      </c>
      <c r="Y146" t="s">
        <v>2241</v>
      </c>
      <c r="Z146" s="57" t="s">
        <v>2245</v>
      </c>
      <c r="AA146" s="322" t="s">
        <v>2461</v>
      </c>
      <c r="AD146" s="305" t="s">
        <v>1211</v>
      </c>
      <c r="AE146" s="34" t="s">
        <v>4918</v>
      </c>
    </row>
    <row r="147" spans="1:48">
      <c r="A147" s="67" t="s">
        <v>365</v>
      </c>
      <c r="B147" s="67">
        <v>118</v>
      </c>
      <c r="C147" s="77" t="s">
        <v>2664</v>
      </c>
      <c r="D147" s="308" t="s">
        <v>575</v>
      </c>
      <c r="E147" s="55">
        <v>9</v>
      </c>
      <c r="F147" s="68">
        <f t="shared" si="5"/>
        <v>9</v>
      </c>
      <c r="G147" s="67" t="s">
        <v>1917</v>
      </c>
      <c r="H147" s="68" t="s">
        <v>5063</v>
      </c>
      <c r="I147" s="67">
        <v>160</v>
      </c>
      <c r="J147" s="67">
        <v>15</v>
      </c>
      <c r="K147" s="68"/>
      <c r="L147" s="55">
        <v>46</v>
      </c>
      <c r="M147" s="55">
        <v>20</v>
      </c>
      <c r="N147" s="55">
        <v>14</v>
      </c>
      <c r="O147" s="68">
        <v>12</v>
      </c>
      <c r="P147" s="55">
        <v>12</v>
      </c>
      <c r="Q147" s="55">
        <v>3</v>
      </c>
      <c r="R147" s="329">
        <v>800</v>
      </c>
      <c r="S147" s="315">
        <v>2</v>
      </c>
      <c r="T147" s="55"/>
      <c r="U147" s="314" t="s">
        <v>5024</v>
      </c>
      <c r="V147" s="68"/>
      <c r="W147" s="286">
        <v>75</v>
      </c>
      <c r="X147" t="s">
        <v>2069</v>
      </c>
      <c r="Y147" t="s">
        <v>3751</v>
      </c>
      <c r="Z147" s="57" t="s">
        <v>1993</v>
      </c>
      <c r="AA147" s="322" t="s">
        <v>1747</v>
      </c>
      <c r="AB147" s="291">
        <v>135000</v>
      </c>
      <c r="AC147" s="299">
        <v>55000</v>
      </c>
      <c r="AD147" s="305" t="s">
        <v>1211</v>
      </c>
      <c r="AE147" s="81" t="s">
        <v>625</v>
      </c>
    </row>
    <row r="148" spans="1:48">
      <c r="A148" s="67" t="s">
        <v>1917</v>
      </c>
      <c r="B148" s="67">
        <v>208</v>
      </c>
      <c r="C148" s="30" t="s">
        <v>2664</v>
      </c>
      <c r="D148" s="308" t="s">
        <v>1994</v>
      </c>
      <c r="E148" s="55">
        <v>7</v>
      </c>
      <c r="F148" s="68">
        <f t="shared" si="5"/>
        <v>5</v>
      </c>
      <c r="G148" s="67" t="s">
        <v>1770</v>
      </c>
      <c r="H148" s="68" t="s">
        <v>4911</v>
      </c>
      <c r="I148" s="67">
        <v>70</v>
      </c>
      <c r="J148" s="67">
        <v>5</v>
      </c>
      <c r="K148" s="68"/>
      <c r="L148" s="55">
        <v>35</v>
      </c>
      <c r="M148" s="55">
        <v>14</v>
      </c>
      <c r="N148" s="55">
        <v>14</v>
      </c>
      <c r="O148" s="68">
        <v>3</v>
      </c>
      <c r="P148" s="55">
        <v>16</v>
      </c>
      <c r="Q148" s="55">
        <v>4</v>
      </c>
      <c r="R148" s="329">
        <v>1150</v>
      </c>
      <c r="S148" s="315">
        <v>0</v>
      </c>
      <c r="T148" s="55" t="s">
        <v>1760</v>
      </c>
      <c r="U148" s="315">
        <v>0</v>
      </c>
      <c r="V148" s="68"/>
      <c r="W148" s="286">
        <v>0</v>
      </c>
      <c r="X148" t="s">
        <v>2086</v>
      </c>
      <c r="Y148" t="s">
        <v>1993</v>
      </c>
      <c r="Z148" s="57" t="s">
        <v>1993</v>
      </c>
      <c r="AA148" s="322" t="s">
        <v>3456</v>
      </c>
      <c r="AB148" s="291">
        <v>23000</v>
      </c>
      <c r="AD148" s="305" t="s">
        <v>3064</v>
      </c>
      <c r="AE148" s="81" t="s">
        <v>625</v>
      </c>
    </row>
    <row r="149" spans="1:48">
      <c r="A149" s="67" t="s">
        <v>364</v>
      </c>
      <c r="B149" s="67">
        <v>111</v>
      </c>
      <c r="C149" s="30" t="s">
        <v>2664</v>
      </c>
      <c r="D149" s="308" t="s">
        <v>2780</v>
      </c>
      <c r="E149" s="55">
        <v>0</v>
      </c>
      <c r="F149" s="68">
        <f t="shared" si="5"/>
        <v>1</v>
      </c>
      <c r="G149" s="67" t="s">
        <v>1770</v>
      </c>
      <c r="H149" s="68" t="s">
        <v>5067</v>
      </c>
      <c r="I149" s="67">
        <v>50</v>
      </c>
      <c r="J149" s="67">
        <v>5</v>
      </c>
      <c r="K149" s="68"/>
      <c r="L149" s="55">
        <v>32</v>
      </c>
      <c r="M149" s="55">
        <v>10</v>
      </c>
      <c r="N149" s="55">
        <v>12</v>
      </c>
      <c r="O149" s="68">
        <v>3</v>
      </c>
      <c r="P149" s="55"/>
      <c r="Q149" s="55">
        <v>0</v>
      </c>
      <c r="R149" s="329"/>
      <c r="S149" s="315">
        <v>0</v>
      </c>
      <c r="T149" s="55" t="s">
        <v>2461</v>
      </c>
      <c r="U149" s="314">
        <v>0</v>
      </c>
      <c r="V149" s="68"/>
      <c r="W149" s="286">
        <v>5.0000000000000001E-3</v>
      </c>
      <c r="X149" t="s">
        <v>1993</v>
      </c>
      <c r="Y149" t="s">
        <v>1993</v>
      </c>
      <c r="Z149" s="57" t="s">
        <v>1993</v>
      </c>
      <c r="AA149" s="323" t="s">
        <v>3456</v>
      </c>
      <c r="AB149" s="291">
        <v>20000</v>
      </c>
      <c r="AC149" s="299">
        <v>11000</v>
      </c>
      <c r="AD149" s="308" t="s">
        <v>578</v>
      </c>
      <c r="AE149" s="256" t="s">
        <v>625</v>
      </c>
    </row>
    <row r="150" spans="1:48">
      <c r="A150" s="67" t="s">
        <v>1747</v>
      </c>
      <c r="B150" s="67">
        <v>143</v>
      </c>
      <c r="C150" s="30" t="s">
        <v>2664</v>
      </c>
      <c r="D150" s="308" t="s">
        <v>1604</v>
      </c>
      <c r="E150" s="55">
        <v>11</v>
      </c>
      <c r="F150" s="68">
        <f t="shared" si="5"/>
        <v>10</v>
      </c>
      <c r="G150" s="67" t="s">
        <v>1918</v>
      </c>
      <c r="H150" s="68" t="s">
        <v>4911</v>
      </c>
      <c r="I150" s="67">
        <v>120</v>
      </c>
      <c r="J150" s="67">
        <v>10</v>
      </c>
      <c r="K150" s="68">
        <v>15</v>
      </c>
      <c r="L150" s="55">
        <v>42</v>
      </c>
      <c r="M150" s="55">
        <v>24</v>
      </c>
      <c r="N150" s="55">
        <v>16</v>
      </c>
      <c r="O150" s="68">
        <v>7</v>
      </c>
      <c r="P150" s="55">
        <v>16</v>
      </c>
      <c r="Q150" s="55">
        <v>5</v>
      </c>
      <c r="R150" s="329">
        <v>1200</v>
      </c>
      <c r="S150" s="315">
        <v>1</v>
      </c>
      <c r="T150" s="55" t="s">
        <v>2821</v>
      </c>
      <c r="U150" s="315">
        <v>0</v>
      </c>
      <c r="V150" s="68" t="s">
        <v>2455</v>
      </c>
      <c r="W150" s="286">
        <v>7.0000000000000007E-2</v>
      </c>
      <c r="X150" t="s">
        <v>2093</v>
      </c>
      <c r="Y150" t="s">
        <v>2237</v>
      </c>
      <c r="Z150" s="57" t="s">
        <v>1993</v>
      </c>
      <c r="AA150" s="322" t="s">
        <v>2818</v>
      </c>
      <c r="AD150" s="305" t="s">
        <v>2909</v>
      </c>
      <c r="AE150" s="81" t="s">
        <v>625</v>
      </c>
    </row>
    <row r="151" spans="1:48">
      <c r="A151" s="224" t="s">
        <v>1758</v>
      </c>
      <c r="B151" s="224">
        <v>132</v>
      </c>
      <c r="C151" s="240" t="s">
        <v>2664</v>
      </c>
      <c r="D151" s="310" t="s">
        <v>3550</v>
      </c>
      <c r="E151" s="5">
        <v>12</v>
      </c>
      <c r="F151" s="91">
        <f t="shared" si="5"/>
        <v>11</v>
      </c>
      <c r="G151" s="5" t="s">
        <v>3170</v>
      </c>
      <c r="H151" s="91" t="s">
        <v>3171</v>
      </c>
      <c r="I151" s="5">
        <v>980</v>
      </c>
      <c r="J151" s="5">
        <v>20</v>
      </c>
      <c r="K151" s="91">
        <v>10</v>
      </c>
      <c r="L151" s="5">
        <v>96</v>
      </c>
      <c r="M151" s="5">
        <v>12</v>
      </c>
      <c r="N151" s="5">
        <v>16</v>
      </c>
      <c r="O151" s="91">
        <v>12</v>
      </c>
      <c r="P151" s="5">
        <v>8</v>
      </c>
      <c r="Q151" s="5">
        <v>4</v>
      </c>
      <c r="R151" s="331">
        <v>980</v>
      </c>
      <c r="S151" s="316">
        <v>14857</v>
      </c>
      <c r="T151" s="5" t="s">
        <v>2821</v>
      </c>
      <c r="U151" s="316">
        <v>16000</v>
      </c>
      <c r="W151" s="286">
        <v>502212</v>
      </c>
      <c r="X151" t="s">
        <v>2075</v>
      </c>
      <c r="Y151" t="s">
        <v>3751</v>
      </c>
      <c r="Z151" s="57" t="s">
        <v>1993</v>
      </c>
      <c r="AA151" s="322" t="s">
        <v>2818</v>
      </c>
      <c r="AD151" s="306" t="s">
        <v>1209</v>
      </c>
      <c r="AE151" s="57" t="s">
        <v>3570</v>
      </c>
    </row>
    <row r="152" spans="1:48">
      <c r="A152" s="67" t="s">
        <v>363</v>
      </c>
      <c r="B152" s="67">
        <v>183</v>
      </c>
      <c r="C152" s="30" t="s">
        <v>2664</v>
      </c>
      <c r="D152" s="308" t="s">
        <v>3989</v>
      </c>
      <c r="E152" s="55">
        <v>20</v>
      </c>
      <c r="F152" s="68">
        <f t="shared" si="5"/>
        <v>19</v>
      </c>
      <c r="G152" s="67" t="s">
        <v>3170</v>
      </c>
      <c r="H152" s="68" t="s">
        <v>3171</v>
      </c>
      <c r="I152" s="67">
        <v>2100</v>
      </c>
      <c r="J152" s="67">
        <v>20</v>
      </c>
      <c r="K152" s="68">
        <v>150</v>
      </c>
      <c r="L152" s="55">
        <v>102</v>
      </c>
      <c r="M152" s="55">
        <v>14</v>
      </c>
      <c r="N152" s="55">
        <v>20</v>
      </c>
      <c r="O152" s="68">
        <v>16</v>
      </c>
      <c r="P152" s="55"/>
      <c r="Q152" s="55">
        <v>3</v>
      </c>
      <c r="R152" s="329"/>
      <c r="S152" s="315">
        <v>37085</v>
      </c>
      <c r="T152" s="55" t="s">
        <v>2821</v>
      </c>
      <c r="U152" s="314">
        <v>9700</v>
      </c>
      <c r="V152" s="68"/>
      <c r="W152" s="286">
        <v>36000</v>
      </c>
      <c r="X152" t="s">
        <v>2080</v>
      </c>
      <c r="Y152" t="s">
        <v>3751</v>
      </c>
      <c r="Z152" s="57" t="s">
        <v>2243</v>
      </c>
      <c r="AA152" s="322" t="s">
        <v>2818</v>
      </c>
      <c r="AD152" s="305" t="s">
        <v>1208</v>
      </c>
      <c r="AE152" s="34" t="s">
        <v>5282</v>
      </c>
    </row>
    <row r="153" spans="1:48">
      <c r="A153" s="67" t="s">
        <v>2821</v>
      </c>
      <c r="B153" s="67">
        <v>96</v>
      </c>
      <c r="C153" s="30" t="s">
        <v>2664</v>
      </c>
      <c r="D153" s="308" t="s">
        <v>1779</v>
      </c>
      <c r="E153" s="55">
        <v>20</v>
      </c>
      <c r="F153" s="68">
        <f t="shared" si="5"/>
        <v>19</v>
      </c>
      <c r="G153" s="67" t="s">
        <v>3170</v>
      </c>
      <c r="H153" s="68" t="s">
        <v>3171</v>
      </c>
      <c r="I153" s="67">
        <v>2100</v>
      </c>
      <c r="J153" s="67">
        <v>20</v>
      </c>
      <c r="K153" s="68">
        <v>125</v>
      </c>
      <c r="L153" s="55">
        <v>103</v>
      </c>
      <c r="M153" s="55">
        <v>14</v>
      </c>
      <c r="N153" s="55">
        <v>20</v>
      </c>
      <c r="O153" s="68">
        <v>16</v>
      </c>
      <c r="P153" s="55"/>
      <c r="Q153" s="55">
        <v>3</v>
      </c>
      <c r="R153" s="329"/>
      <c r="S153" s="315">
        <v>37085</v>
      </c>
      <c r="T153" s="55" t="s">
        <v>2821</v>
      </c>
      <c r="U153" s="314" t="s">
        <v>4839</v>
      </c>
      <c r="V153" s="68"/>
      <c r="W153" s="286">
        <v>36000</v>
      </c>
      <c r="X153" t="s">
        <v>2080</v>
      </c>
      <c r="Y153" t="s">
        <v>3751</v>
      </c>
      <c r="Z153" s="57" t="s">
        <v>2243</v>
      </c>
      <c r="AA153" s="322" t="s">
        <v>2818</v>
      </c>
      <c r="AD153" s="305" t="s">
        <v>1208</v>
      </c>
      <c r="AE153" s="34" t="s">
        <v>5282</v>
      </c>
    </row>
    <row r="154" spans="1:48">
      <c r="A154" s="224" t="s">
        <v>1758</v>
      </c>
      <c r="B154" s="224">
        <v>133</v>
      </c>
      <c r="C154" s="240" t="s">
        <v>2664</v>
      </c>
      <c r="D154" s="310" t="s">
        <v>3551</v>
      </c>
      <c r="E154" s="5">
        <v>17</v>
      </c>
      <c r="F154" s="91">
        <f t="shared" si="5"/>
        <v>16</v>
      </c>
      <c r="G154" s="5" t="s">
        <v>3169</v>
      </c>
      <c r="H154" s="91" t="s">
        <v>3171</v>
      </c>
      <c r="I154" s="5">
        <v>1500</v>
      </c>
      <c r="J154" s="5">
        <v>20</v>
      </c>
      <c r="K154" s="91">
        <v>120</v>
      </c>
      <c r="L154" s="5">
        <v>94</v>
      </c>
      <c r="M154" s="5">
        <v>14</v>
      </c>
      <c r="N154" s="5">
        <v>16</v>
      </c>
      <c r="O154" s="91">
        <v>14</v>
      </c>
      <c r="Q154" s="5">
        <v>3</v>
      </c>
      <c r="S154" s="316">
        <v>19899</v>
      </c>
      <c r="T154" s="5" t="s">
        <v>2821</v>
      </c>
      <c r="U154" s="316">
        <v>4400</v>
      </c>
      <c r="W154" s="286">
        <v>46350</v>
      </c>
      <c r="X154" t="s">
        <v>2080</v>
      </c>
      <c r="Y154" t="s">
        <v>4039</v>
      </c>
      <c r="Z154" s="57" t="s">
        <v>2236</v>
      </c>
      <c r="AA154" s="322" t="s">
        <v>2818</v>
      </c>
      <c r="AD154" s="310" t="s">
        <v>578</v>
      </c>
      <c r="AE154" s="57" t="s">
        <v>3571</v>
      </c>
    </row>
    <row r="155" spans="1:48">
      <c r="A155" s="5" t="s">
        <v>1095</v>
      </c>
      <c r="B155" s="5">
        <v>64</v>
      </c>
      <c r="C155" s="240" t="s">
        <v>2664</v>
      </c>
      <c r="D155" s="309" t="s">
        <v>4078</v>
      </c>
      <c r="E155" s="5">
        <v>13</v>
      </c>
      <c r="F155" s="91">
        <f t="shared" si="5"/>
        <v>11</v>
      </c>
      <c r="G155" s="5" t="s">
        <v>1917</v>
      </c>
      <c r="H155" s="91" t="s">
        <v>5063</v>
      </c>
      <c r="I155" s="5">
        <v>140</v>
      </c>
      <c r="J155" s="5">
        <v>15</v>
      </c>
      <c r="K155" s="91">
        <v>40</v>
      </c>
      <c r="L155" s="5">
        <v>44</v>
      </c>
      <c r="M155" s="5">
        <v>14</v>
      </c>
      <c r="N155" s="5">
        <v>16</v>
      </c>
      <c r="O155" s="91">
        <v>12</v>
      </c>
      <c r="P155" s="5">
        <v>12</v>
      </c>
      <c r="Q155" s="5">
        <v>4</v>
      </c>
      <c r="R155" s="331">
        <v>800</v>
      </c>
      <c r="S155" s="316">
        <v>8</v>
      </c>
      <c r="T155" s="5" t="s">
        <v>1760</v>
      </c>
      <c r="U155" s="316">
        <v>120</v>
      </c>
      <c r="W155" s="286">
        <v>130</v>
      </c>
      <c r="X155" t="s">
        <v>2069</v>
      </c>
      <c r="Y155" t="s">
        <v>2237</v>
      </c>
      <c r="Z155" s="57" t="s">
        <v>1993</v>
      </c>
      <c r="AA155" s="323" t="s">
        <v>2818</v>
      </c>
      <c r="AB155" s="291">
        <v>290000</v>
      </c>
      <c r="AD155" s="306" t="s">
        <v>2930</v>
      </c>
    </row>
    <row r="156" spans="1:48">
      <c r="A156" s="67" t="s">
        <v>1747</v>
      </c>
      <c r="B156" s="67">
        <v>190</v>
      </c>
      <c r="C156" s="30" t="s">
        <v>2664</v>
      </c>
      <c r="D156" s="308" t="s">
        <v>1595</v>
      </c>
      <c r="E156" s="55">
        <v>29</v>
      </c>
      <c r="F156" s="68">
        <f t="shared" si="5"/>
        <v>28</v>
      </c>
      <c r="G156" s="67" t="s">
        <v>3170</v>
      </c>
      <c r="H156" s="68" t="s">
        <v>3171</v>
      </c>
      <c r="I156" s="67">
        <v>2500</v>
      </c>
      <c r="J156" s="67">
        <v>20</v>
      </c>
      <c r="K156" s="68">
        <v>140</v>
      </c>
      <c r="L156" s="55">
        <v>107</v>
      </c>
      <c r="M156" s="55">
        <v>14</v>
      </c>
      <c r="N156" s="55">
        <v>24</v>
      </c>
      <c r="O156" s="68">
        <v>15</v>
      </c>
      <c r="P156" s="55"/>
      <c r="Q156" s="55">
        <v>2</v>
      </c>
      <c r="R156" s="329"/>
      <c r="S156" s="315">
        <v>6700</v>
      </c>
      <c r="T156" s="55" t="s">
        <v>2821</v>
      </c>
      <c r="U156" s="315">
        <v>3000</v>
      </c>
      <c r="V156" s="68"/>
      <c r="W156" s="286">
        <v>13000</v>
      </c>
      <c r="X156" t="s">
        <v>2069</v>
      </c>
      <c r="Y156" t="s">
        <v>2246</v>
      </c>
      <c r="Z156" s="57" t="s">
        <v>1993</v>
      </c>
      <c r="AA156" s="322" t="s">
        <v>2818</v>
      </c>
      <c r="AD156" s="305" t="s">
        <v>2938</v>
      </c>
      <c r="AE156" s="34" t="s">
        <v>5282</v>
      </c>
      <c r="AV156" s="1" t="s">
        <v>2114</v>
      </c>
    </row>
    <row r="157" spans="1:48">
      <c r="A157" s="67" t="s">
        <v>1747</v>
      </c>
      <c r="B157" s="67">
        <v>150</v>
      </c>
      <c r="C157" s="30" t="s">
        <v>2666</v>
      </c>
      <c r="D157" s="311" t="s">
        <v>1590</v>
      </c>
      <c r="E157" s="55">
        <v>23</v>
      </c>
      <c r="F157" s="68">
        <f t="shared" si="5"/>
        <v>21</v>
      </c>
      <c r="G157" s="67" t="s">
        <v>3170</v>
      </c>
      <c r="H157" s="68" t="s">
        <v>3171</v>
      </c>
      <c r="I157" s="67">
        <v>1900</v>
      </c>
      <c r="J157" s="67">
        <v>20</v>
      </c>
      <c r="K157" s="68">
        <v>130</v>
      </c>
      <c r="L157" s="55">
        <v>99</v>
      </c>
      <c r="M157" s="55">
        <v>16</v>
      </c>
      <c r="N157" s="55">
        <v>20</v>
      </c>
      <c r="O157" s="68">
        <v>13</v>
      </c>
      <c r="P157" s="55"/>
      <c r="Q157" s="55">
        <v>3</v>
      </c>
      <c r="R157" s="329"/>
      <c r="S157" s="315">
        <v>5200</v>
      </c>
      <c r="T157" s="55" t="s">
        <v>1760</v>
      </c>
      <c r="U157" s="315">
        <v>1500</v>
      </c>
      <c r="V157" s="68"/>
      <c r="W157" s="286">
        <v>18000</v>
      </c>
      <c r="X157" t="s">
        <v>2076</v>
      </c>
      <c r="Y157" t="s">
        <v>2246</v>
      </c>
      <c r="Z157" s="57" t="s">
        <v>2243</v>
      </c>
      <c r="AA157" s="322" t="s">
        <v>2461</v>
      </c>
      <c r="AD157" s="305" t="s">
        <v>2938</v>
      </c>
      <c r="AE157" s="34" t="s">
        <v>1587</v>
      </c>
    </row>
    <row r="158" spans="1:48">
      <c r="A158" s="67" t="s">
        <v>364</v>
      </c>
      <c r="B158" s="67">
        <v>184</v>
      </c>
      <c r="C158" s="30" t="s">
        <v>2664</v>
      </c>
      <c r="D158" s="308" t="s">
        <v>2775</v>
      </c>
      <c r="E158" s="55">
        <v>19</v>
      </c>
      <c r="F158" s="68">
        <f t="shared" si="5"/>
        <v>18</v>
      </c>
      <c r="G158" s="67" t="s">
        <v>3170</v>
      </c>
      <c r="H158" s="68" t="s">
        <v>3171</v>
      </c>
      <c r="I158" s="67">
        <v>2050</v>
      </c>
      <c r="J158" s="67">
        <v>20</v>
      </c>
      <c r="K158" s="68">
        <v>150</v>
      </c>
      <c r="L158" s="55">
        <v>101</v>
      </c>
      <c r="M158" s="55">
        <v>13</v>
      </c>
      <c r="N158" s="55">
        <v>21</v>
      </c>
      <c r="O158" s="68">
        <v>14</v>
      </c>
      <c r="P158" s="55"/>
      <c r="Q158" s="55">
        <v>2</v>
      </c>
      <c r="R158" s="329"/>
      <c r="S158" s="315">
        <v>4300</v>
      </c>
      <c r="T158" s="55" t="s">
        <v>2821</v>
      </c>
      <c r="U158" s="314" t="s">
        <v>5021</v>
      </c>
      <c r="V158" s="68"/>
      <c r="W158" s="286">
        <v>50000</v>
      </c>
      <c r="X158" t="s">
        <v>2075</v>
      </c>
      <c r="Y158" t="s">
        <v>3751</v>
      </c>
      <c r="Z158" s="57" t="s">
        <v>3750</v>
      </c>
      <c r="AA158" s="322" t="s">
        <v>2818</v>
      </c>
      <c r="AB158" s="291">
        <v>70000000</v>
      </c>
      <c r="AD158" s="305" t="s">
        <v>2935</v>
      </c>
      <c r="AE158" s="257" t="s">
        <v>3482</v>
      </c>
    </row>
    <row r="159" spans="1:48">
      <c r="A159" s="67" t="s">
        <v>2821</v>
      </c>
      <c r="B159" s="67">
        <v>100</v>
      </c>
      <c r="C159" s="30" t="s">
        <v>2664</v>
      </c>
      <c r="D159" s="308" t="s">
        <v>5068</v>
      </c>
      <c r="E159" s="55">
        <v>17</v>
      </c>
      <c r="F159" s="68">
        <f t="shared" si="5"/>
        <v>16</v>
      </c>
      <c r="G159" s="67" t="s">
        <v>3170</v>
      </c>
      <c r="H159" s="68" t="s">
        <v>3171</v>
      </c>
      <c r="I159" s="67">
        <v>1500</v>
      </c>
      <c r="J159" s="67">
        <v>20</v>
      </c>
      <c r="K159" s="68">
        <v>150</v>
      </c>
      <c r="L159" s="55">
        <v>94</v>
      </c>
      <c r="M159" s="55">
        <v>14</v>
      </c>
      <c r="N159" s="55">
        <v>18</v>
      </c>
      <c r="O159" s="68">
        <v>15</v>
      </c>
      <c r="P159" s="55"/>
      <c r="Q159" s="55">
        <v>2</v>
      </c>
      <c r="R159" s="329"/>
      <c r="S159" s="315">
        <v>2807</v>
      </c>
      <c r="T159" s="55" t="s">
        <v>2821</v>
      </c>
      <c r="U159" s="314" t="s">
        <v>4841</v>
      </c>
      <c r="V159" s="68"/>
      <c r="W159" s="286">
        <v>5500</v>
      </c>
      <c r="X159" t="s">
        <v>2081</v>
      </c>
      <c r="Y159" t="s">
        <v>3751</v>
      </c>
      <c r="Z159" s="57" t="s">
        <v>2243</v>
      </c>
      <c r="AA159" s="322" t="s">
        <v>2818</v>
      </c>
      <c r="AB159" s="295">
        <v>52240000</v>
      </c>
      <c r="AD159" s="305" t="s">
        <v>2930</v>
      </c>
      <c r="AE159" s="257" t="s">
        <v>3462</v>
      </c>
    </row>
    <row r="160" spans="1:48">
      <c r="A160" s="67" t="s">
        <v>364</v>
      </c>
      <c r="B160" s="67">
        <v>161</v>
      </c>
      <c r="C160" s="30" t="s">
        <v>2664</v>
      </c>
      <c r="D160" s="308" t="s">
        <v>2620</v>
      </c>
      <c r="E160" s="55">
        <v>16</v>
      </c>
      <c r="F160" s="68">
        <f t="shared" si="5"/>
        <v>15</v>
      </c>
      <c r="G160" s="67" t="s">
        <v>3170</v>
      </c>
      <c r="H160" s="68" t="s">
        <v>3171</v>
      </c>
      <c r="I160" s="67">
        <v>1250</v>
      </c>
      <c r="J160" s="67">
        <v>20</v>
      </c>
      <c r="K160" s="68">
        <v>110</v>
      </c>
      <c r="L160" s="55">
        <v>90</v>
      </c>
      <c r="M160" s="55">
        <v>14</v>
      </c>
      <c r="N160" s="55">
        <v>18</v>
      </c>
      <c r="O160" s="68">
        <v>12</v>
      </c>
      <c r="P160" s="55"/>
      <c r="Q160" s="55">
        <v>3</v>
      </c>
      <c r="R160" s="329"/>
      <c r="S160" s="315">
        <v>5224</v>
      </c>
      <c r="T160" s="55" t="s">
        <v>2821</v>
      </c>
      <c r="U160" s="314">
        <v>3600</v>
      </c>
      <c r="V160" s="68"/>
      <c r="W160" s="286">
        <v>11000</v>
      </c>
      <c r="X160" t="s">
        <v>2075</v>
      </c>
      <c r="Y160" t="s">
        <v>3751</v>
      </c>
      <c r="Z160" s="57" t="s">
        <v>2243</v>
      </c>
      <c r="AA160" s="323" t="s">
        <v>2818</v>
      </c>
      <c r="AD160" s="305" t="s">
        <v>1092</v>
      </c>
      <c r="AE160" s="256" t="s">
        <v>625</v>
      </c>
    </row>
    <row r="161" spans="1:31">
      <c r="A161" s="67" t="s">
        <v>1917</v>
      </c>
      <c r="B161" s="67">
        <v>209</v>
      </c>
      <c r="C161" s="77" t="s">
        <v>2666</v>
      </c>
      <c r="D161" s="311" t="s">
        <v>1995</v>
      </c>
      <c r="E161" s="55">
        <v>20</v>
      </c>
      <c r="F161" s="68">
        <f t="shared" si="5"/>
        <v>18</v>
      </c>
      <c r="G161" s="67" t="s">
        <v>3170</v>
      </c>
      <c r="H161" s="68" t="s">
        <v>3171</v>
      </c>
      <c r="I161" s="67">
        <v>1800</v>
      </c>
      <c r="J161" s="67">
        <v>20</v>
      </c>
      <c r="K161" s="68">
        <v>180</v>
      </c>
      <c r="L161" s="55">
        <v>98</v>
      </c>
      <c r="M161" s="55">
        <v>12</v>
      </c>
      <c r="N161" s="55">
        <v>22</v>
      </c>
      <c r="O161" s="68">
        <v>13</v>
      </c>
      <c r="P161" s="55">
        <v>12</v>
      </c>
      <c r="Q161" s="55">
        <v>4</v>
      </c>
      <c r="R161" s="329">
        <v>1050</v>
      </c>
      <c r="S161" s="315">
        <v>350</v>
      </c>
      <c r="T161" s="55" t="s">
        <v>1760</v>
      </c>
      <c r="U161" s="315">
        <v>125000</v>
      </c>
      <c r="V161" s="68"/>
      <c r="W161" s="286">
        <v>29000</v>
      </c>
      <c r="X161" t="s">
        <v>2076</v>
      </c>
      <c r="Y161" t="s">
        <v>2237</v>
      </c>
      <c r="Z161" s="57" t="s">
        <v>3750</v>
      </c>
      <c r="AA161" s="322" t="s">
        <v>2461</v>
      </c>
      <c r="AD161" s="307" t="s">
        <v>2436</v>
      </c>
      <c r="AE161" s="29" t="s">
        <v>1565</v>
      </c>
    </row>
    <row r="162" spans="1:31">
      <c r="A162" s="67" t="s">
        <v>2821</v>
      </c>
      <c r="B162" s="67">
        <v>140</v>
      </c>
      <c r="C162" s="30" t="s">
        <v>2664</v>
      </c>
      <c r="D162" s="308" t="s">
        <v>2941</v>
      </c>
      <c r="E162" s="55">
        <v>13</v>
      </c>
      <c r="F162" s="68">
        <f t="shared" si="5"/>
        <v>13</v>
      </c>
      <c r="G162" s="67" t="s">
        <v>3169</v>
      </c>
      <c r="H162" s="68" t="s">
        <v>3171</v>
      </c>
      <c r="I162" s="67">
        <v>660</v>
      </c>
      <c r="J162" s="67">
        <v>15</v>
      </c>
      <c r="K162" s="68">
        <v>165</v>
      </c>
      <c r="L162" s="55">
        <v>63</v>
      </c>
      <c r="M162" s="55">
        <v>20</v>
      </c>
      <c r="N162" s="55">
        <v>14</v>
      </c>
      <c r="O162" s="68">
        <v>12</v>
      </c>
      <c r="P162" s="55"/>
      <c r="Q162" s="55">
        <v>4</v>
      </c>
      <c r="R162" s="329"/>
      <c r="S162" s="315">
        <v>12</v>
      </c>
      <c r="T162" s="55"/>
      <c r="U162" s="314" t="s">
        <v>4827</v>
      </c>
      <c r="V162" s="68"/>
      <c r="W162" s="286">
        <v>200</v>
      </c>
      <c r="X162" t="s">
        <v>2070</v>
      </c>
      <c r="Y162" t="s">
        <v>1993</v>
      </c>
      <c r="Z162" s="57" t="s">
        <v>1993</v>
      </c>
      <c r="AA162" s="322" t="s">
        <v>2818</v>
      </c>
      <c r="AC162" s="299">
        <v>3000000</v>
      </c>
      <c r="AD162" s="305" t="s">
        <v>2930</v>
      </c>
      <c r="AE162" s="257" t="s">
        <v>3462</v>
      </c>
    </row>
    <row r="163" spans="1:31">
      <c r="A163" s="2" t="s">
        <v>1758</v>
      </c>
      <c r="B163" s="5">
        <v>156</v>
      </c>
      <c r="C163" s="240" t="s">
        <v>2664</v>
      </c>
      <c r="D163" s="310" t="s">
        <v>1811</v>
      </c>
      <c r="E163" s="5">
        <v>9</v>
      </c>
      <c r="F163" s="91">
        <f t="shared" si="5"/>
        <v>8</v>
      </c>
      <c r="G163" s="2" t="s">
        <v>1918</v>
      </c>
      <c r="H163" s="32" t="s">
        <v>4911</v>
      </c>
      <c r="I163" s="5">
        <v>120</v>
      </c>
      <c r="J163" s="5">
        <v>10</v>
      </c>
      <c r="L163" s="5">
        <v>42</v>
      </c>
      <c r="M163" s="5">
        <v>18</v>
      </c>
      <c r="N163" s="5">
        <v>16</v>
      </c>
      <c r="O163" s="91">
        <v>7</v>
      </c>
      <c r="P163" s="5">
        <v>12</v>
      </c>
      <c r="Q163" s="5">
        <v>3</v>
      </c>
      <c r="R163" s="330">
        <v>850</v>
      </c>
      <c r="S163" s="316">
        <v>1</v>
      </c>
      <c r="T163" s="2" t="s">
        <v>2821</v>
      </c>
      <c r="U163" s="316">
        <v>0</v>
      </c>
      <c r="W163" s="286">
        <v>0.03</v>
      </c>
      <c r="X163" t="s">
        <v>2088</v>
      </c>
      <c r="Y163" t="s">
        <v>1993</v>
      </c>
      <c r="Z163" s="57" t="s">
        <v>1993</v>
      </c>
      <c r="AA163" s="322" t="s">
        <v>2818</v>
      </c>
      <c r="AB163" s="291">
        <v>75000</v>
      </c>
      <c r="AD163" s="306" t="s">
        <v>3453</v>
      </c>
      <c r="AE163" s="89" t="s">
        <v>1950</v>
      </c>
    </row>
    <row r="164" spans="1:31">
      <c r="A164" s="2" t="s">
        <v>1758</v>
      </c>
      <c r="B164" s="5">
        <v>156</v>
      </c>
      <c r="C164" s="240" t="s">
        <v>2664</v>
      </c>
      <c r="D164" s="310" t="s">
        <v>1812</v>
      </c>
      <c r="E164" s="5">
        <v>10</v>
      </c>
      <c r="F164" s="91">
        <f t="shared" si="5"/>
        <v>9</v>
      </c>
      <c r="G164" s="2" t="s">
        <v>1918</v>
      </c>
      <c r="H164" s="32" t="s">
        <v>4911</v>
      </c>
      <c r="I164" s="5">
        <v>120</v>
      </c>
      <c r="J164" s="5">
        <v>10</v>
      </c>
      <c r="L164" s="5">
        <v>42</v>
      </c>
      <c r="M164" s="5">
        <v>19</v>
      </c>
      <c r="N164" s="5">
        <v>12</v>
      </c>
      <c r="O164" s="91">
        <v>7</v>
      </c>
      <c r="P164" s="5">
        <v>16</v>
      </c>
      <c r="Q164" s="5">
        <v>4</v>
      </c>
      <c r="R164" s="330">
        <v>1150</v>
      </c>
      <c r="S164" s="316">
        <v>1</v>
      </c>
      <c r="T164" s="2" t="s">
        <v>2821</v>
      </c>
      <c r="U164" s="316">
        <v>0</v>
      </c>
      <c r="W164" s="286">
        <v>0.04</v>
      </c>
      <c r="X164" t="s">
        <v>2088</v>
      </c>
      <c r="Y164" t="s">
        <v>1993</v>
      </c>
      <c r="Z164" s="57" t="s">
        <v>1993</v>
      </c>
      <c r="AA164" s="322" t="s">
        <v>2818</v>
      </c>
      <c r="AB164" s="291">
        <v>90000</v>
      </c>
      <c r="AD164" s="306" t="s">
        <v>3453</v>
      </c>
      <c r="AE164" s="89" t="s">
        <v>1950</v>
      </c>
    </row>
    <row r="165" spans="1:31">
      <c r="A165" s="224" t="s">
        <v>1758</v>
      </c>
      <c r="B165" s="224">
        <v>63</v>
      </c>
      <c r="C165" s="240" t="s">
        <v>2664</v>
      </c>
      <c r="D165" s="309" t="s">
        <v>3545</v>
      </c>
      <c r="E165" s="5">
        <v>8</v>
      </c>
      <c r="F165" s="68">
        <f t="shared" si="5"/>
        <v>8</v>
      </c>
      <c r="G165" s="5" t="s">
        <v>1918</v>
      </c>
      <c r="H165" s="91" t="s">
        <v>4911</v>
      </c>
      <c r="I165" s="5">
        <v>120</v>
      </c>
      <c r="J165" s="5">
        <v>10</v>
      </c>
      <c r="K165" s="91">
        <v>10</v>
      </c>
      <c r="L165" s="5">
        <v>44</v>
      </c>
      <c r="M165" s="5">
        <v>16</v>
      </c>
      <c r="N165" s="5">
        <v>18</v>
      </c>
      <c r="O165" s="91">
        <v>8</v>
      </c>
      <c r="P165" s="5">
        <v>16</v>
      </c>
      <c r="Q165" s="5">
        <v>4</v>
      </c>
      <c r="R165" s="331">
        <v>1050</v>
      </c>
      <c r="S165" s="316">
        <v>1</v>
      </c>
      <c r="T165" s="5" t="s">
        <v>4926</v>
      </c>
      <c r="U165" s="316">
        <v>0</v>
      </c>
      <c r="W165" s="286">
        <v>0.44</v>
      </c>
      <c r="X165" t="s">
        <v>2070</v>
      </c>
      <c r="Y165" t="s">
        <v>2237</v>
      </c>
      <c r="Z165" s="57" t="s">
        <v>1993</v>
      </c>
      <c r="AA165" s="322" t="s">
        <v>3456</v>
      </c>
      <c r="AB165" s="291">
        <v>180000</v>
      </c>
      <c r="AC165" s="299">
        <v>40000</v>
      </c>
      <c r="AD165" s="306" t="s">
        <v>2274</v>
      </c>
    </row>
    <row r="166" spans="1:31">
      <c r="A166" s="67" t="s">
        <v>1747</v>
      </c>
      <c r="B166" s="67">
        <v>88</v>
      </c>
      <c r="C166" s="30" t="s">
        <v>2664</v>
      </c>
      <c r="D166" s="308" t="s">
        <v>1632</v>
      </c>
      <c r="E166" s="55">
        <v>8</v>
      </c>
      <c r="F166" s="68">
        <f t="shared" si="5"/>
        <v>7</v>
      </c>
      <c r="G166" s="67" t="s">
        <v>1917</v>
      </c>
      <c r="H166" s="68" t="s">
        <v>4911</v>
      </c>
      <c r="I166" s="67">
        <v>110</v>
      </c>
      <c r="J166" s="67">
        <v>10</v>
      </c>
      <c r="K166" s="68">
        <v>25</v>
      </c>
      <c r="L166" s="55">
        <v>40</v>
      </c>
      <c r="M166" s="55">
        <v>14</v>
      </c>
      <c r="N166" s="55">
        <v>14</v>
      </c>
      <c r="O166" s="68">
        <v>12</v>
      </c>
      <c r="P166" s="55">
        <v>12</v>
      </c>
      <c r="Q166" s="55">
        <v>4</v>
      </c>
      <c r="R166" s="329">
        <v>850</v>
      </c>
      <c r="S166" s="315">
        <v>2</v>
      </c>
      <c r="T166" s="55" t="s">
        <v>2821</v>
      </c>
      <c r="U166" s="315">
        <v>20</v>
      </c>
      <c r="V166" s="68"/>
      <c r="W166" s="286">
        <v>90</v>
      </c>
      <c r="X166" t="s">
        <v>2071</v>
      </c>
      <c r="Y166" t="s">
        <v>3751</v>
      </c>
      <c r="Z166" s="57" t="s">
        <v>1993</v>
      </c>
      <c r="AA166" s="322" t="s">
        <v>3456</v>
      </c>
      <c r="AB166" s="291">
        <v>220000</v>
      </c>
      <c r="AC166" s="299">
        <v>100000</v>
      </c>
      <c r="AD166" s="308" t="s">
        <v>578</v>
      </c>
      <c r="AE166" s="81" t="s">
        <v>625</v>
      </c>
    </row>
    <row r="167" spans="1:31">
      <c r="A167" s="67" t="s">
        <v>364</v>
      </c>
      <c r="B167" s="67">
        <v>205</v>
      </c>
      <c r="C167" s="30" t="s">
        <v>2664</v>
      </c>
      <c r="D167" s="308" t="s">
        <v>2777</v>
      </c>
      <c r="E167" s="55">
        <v>18</v>
      </c>
      <c r="F167" s="68">
        <f t="shared" si="5"/>
        <v>17</v>
      </c>
      <c r="G167" s="67" t="s">
        <v>3169</v>
      </c>
      <c r="H167" s="68" t="s">
        <v>3171</v>
      </c>
      <c r="I167" s="67">
        <v>900</v>
      </c>
      <c r="J167" s="67">
        <v>15</v>
      </c>
      <c r="K167" s="68">
        <v>75</v>
      </c>
      <c r="L167" s="55">
        <v>62</v>
      </c>
      <c r="M167" s="55">
        <v>18</v>
      </c>
      <c r="N167" s="55">
        <v>16</v>
      </c>
      <c r="O167" s="68">
        <v>11</v>
      </c>
      <c r="P167" s="55"/>
      <c r="Q167" s="55">
        <v>3</v>
      </c>
      <c r="R167" s="329"/>
      <c r="S167" s="315">
        <v>200</v>
      </c>
      <c r="T167" s="55" t="s">
        <v>2821</v>
      </c>
      <c r="U167" s="314" t="s">
        <v>5023</v>
      </c>
      <c r="V167" s="68"/>
      <c r="W167" s="286">
        <v>3500</v>
      </c>
      <c r="X167" t="s">
        <v>2073</v>
      </c>
      <c r="Y167" t="s">
        <v>3751</v>
      </c>
      <c r="Z167" s="57" t="s">
        <v>2236</v>
      </c>
      <c r="AA167" s="322" t="s">
        <v>3456</v>
      </c>
      <c r="AB167" s="291">
        <v>10000000</v>
      </c>
      <c r="AC167" s="299">
        <v>4000000</v>
      </c>
      <c r="AD167" s="305" t="s">
        <v>2906</v>
      </c>
      <c r="AE167" s="256" t="s">
        <v>625</v>
      </c>
    </row>
    <row r="168" spans="1:31">
      <c r="A168" s="67" t="s">
        <v>2821</v>
      </c>
      <c r="B168" s="67">
        <v>103</v>
      </c>
      <c r="C168" s="30" t="s">
        <v>2664</v>
      </c>
      <c r="D168" s="308" t="s">
        <v>3840</v>
      </c>
      <c r="E168" s="55">
        <v>14</v>
      </c>
      <c r="F168" s="68">
        <f t="shared" si="5"/>
        <v>10</v>
      </c>
      <c r="G168" s="78" t="s">
        <v>1917</v>
      </c>
      <c r="H168" s="28" t="s">
        <v>5063</v>
      </c>
      <c r="I168" s="67">
        <v>200</v>
      </c>
      <c r="J168" s="67">
        <v>15</v>
      </c>
      <c r="K168" s="68">
        <v>50</v>
      </c>
      <c r="L168" s="55">
        <v>48</v>
      </c>
      <c r="M168" s="55">
        <v>22</v>
      </c>
      <c r="N168" s="55">
        <v>18</v>
      </c>
      <c r="O168" s="68">
        <v>14</v>
      </c>
      <c r="P168" s="55">
        <v>16</v>
      </c>
      <c r="Q168" s="55">
        <v>4</v>
      </c>
      <c r="R168" s="329">
        <v>1050</v>
      </c>
      <c r="S168" s="315">
        <v>3</v>
      </c>
      <c r="T168" s="55" t="s">
        <v>2819</v>
      </c>
      <c r="U168" s="314" t="s">
        <v>4843</v>
      </c>
      <c r="V168" s="68"/>
      <c r="W168" s="286">
        <v>10</v>
      </c>
      <c r="X168" t="s">
        <v>2070</v>
      </c>
      <c r="Y168" t="s">
        <v>2248</v>
      </c>
      <c r="Z168" s="57" t="s">
        <v>1993</v>
      </c>
      <c r="AA168" s="322" t="s">
        <v>3456</v>
      </c>
      <c r="AB168" s="295">
        <v>5000000</v>
      </c>
      <c r="AD168" s="305" t="s">
        <v>2942</v>
      </c>
      <c r="AE168" s="257" t="s">
        <v>3476</v>
      </c>
    </row>
    <row r="169" spans="1:31">
      <c r="A169" s="2" t="s">
        <v>1297</v>
      </c>
      <c r="B169" s="5">
        <v>52</v>
      </c>
      <c r="C169" s="240" t="s">
        <v>2664</v>
      </c>
      <c r="D169" s="310" t="s">
        <v>1351</v>
      </c>
      <c r="E169" s="5">
        <v>8</v>
      </c>
      <c r="F169" s="91">
        <f t="shared" si="5"/>
        <v>7</v>
      </c>
      <c r="G169" s="5" t="s">
        <v>1917</v>
      </c>
      <c r="H169" s="91" t="s">
        <v>5063</v>
      </c>
      <c r="I169" s="5">
        <v>120</v>
      </c>
      <c r="J169" s="5">
        <v>15</v>
      </c>
      <c r="K169" s="91">
        <v>15</v>
      </c>
      <c r="L169" s="5">
        <v>42</v>
      </c>
      <c r="M169" s="5">
        <v>16</v>
      </c>
      <c r="N169" s="5">
        <v>14</v>
      </c>
      <c r="O169" s="91">
        <v>12</v>
      </c>
      <c r="P169" s="5">
        <v>16</v>
      </c>
      <c r="Q169" s="5">
        <v>4</v>
      </c>
      <c r="R169" s="331">
        <v>1200</v>
      </c>
      <c r="S169" s="316">
        <v>1</v>
      </c>
      <c r="T169" s="5" t="s">
        <v>2821</v>
      </c>
      <c r="U169" s="316">
        <v>1</v>
      </c>
      <c r="W169" s="286">
        <v>50</v>
      </c>
      <c r="X169" t="s">
        <v>2067</v>
      </c>
      <c r="Y169" t="s">
        <v>1619</v>
      </c>
      <c r="Z169" s="57" t="s">
        <v>2238</v>
      </c>
      <c r="AA169" s="323" t="s">
        <v>3456</v>
      </c>
      <c r="AB169" s="291">
        <v>110000</v>
      </c>
      <c r="AC169" s="299">
        <v>40000</v>
      </c>
      <c r="AD169" s="238" t="s">
        <v>1211</v>
      </c>
    </row>
    <row r="170" spans="1:31">
      <c r="A170" s="67" t="s">
        <v>1747</v>
      </c>
      <c r="B170" s="67">
        <v>144</v>
      </c>
      <c r="C170" s="30" t="s">
        <v>2664</v>
      </c>
      <c r="D170" s="308" t="s">
        <v>1605</v>
      </c>
      <c r="E170" s="55">
        <v>9</v>
      </c>
      <c r="F170" s="68">
        <f t="shared" si="5"/>
        <v>8</v>
      </c>
      <c r="G170" s="67" t="s">
        <v>1918</v>
      </c>
      <c r="H170" s="68" t="s">
        <v>4911</v>
      </c>
      <c r="I170" s="67">
        <v>100</v>
      </c>
      <c r="J170" s="67">
        <v>10</v>
      </c>
      <c r="K170" s="68">
        <v>15</v>
      </c>
      <c r="L170" s="55">
        <v>39</v>
      </c>
      <c r="M170" s="55">
        <v>22</v>
      </c>
      <c r="N170" s="55">
        <v>18</v>
      </c>
      <c r="O170" s="68">
        <v>7</v>
      </c>
      <c r="P170" s="55">
        <v>16</v>
      </c>
      <c r="Q170" s="55">
        <v>5</v>
      </c>
      <c r="R170" s="329">
        <v>1200</v>
      </c>
      <c r="S170" s="315">
        <v>1</v>
      </c>
      <c r="T170" s="55" t="s">
        <v>2821</v>
      </c>
      <c r="U170" s="315">
        <v>0</v>
      </c>
      <c r="V170" s="68"/>
      <c r="W170" s="286">
        <v>7.0000000000000007E-2</v>
      </c>
      <c r="X170" t="s">
        <v>2093</v>
      </c>
      <c r="Y170" t="s">
        <v>2237</v>
      </c>
      <c r="Z170" s="57" t="s">
        <v>1993</v>
      </c>
      <c r="AA170" s="322" t="s">
        <v>2818</v>
      </c>
      <c r="AB170" s="291">
        <v>275000</v>
      </c>
      <c r="AC170" s="299">
        <v>125000</v>
      </c>
      <c r="AD170" s="304" t="s">
        <v>578</v>
      </c>
      <c r="AE170" s="81" t="s">
        <v>625</v>
      </c>
    </row>
    <row r="171" spans="1:31">
      <c r="A171" s="67" t="s">
        <v>836</v>
      </c>
      <c r="B171" s="67">
        <v>126</v>
      </c>
      <c r="C171" s="30" t="s">
        <v>2664</v>
      </c>
      <c r="D171" s="308" t="s">
        <v>3880</v>
      </c>
      <c r="E171" s="55">
        <v>17</v>
      </c>
      <c r="F171" s="68">
        <f t="shared" si="5"/>
        <v>16</v>
      </c>
      <c r="G171" s="67" t="s">
        <v>3169</v>
      </c>
      <c r="H171" s="68" t="s">
        <v>3171</v>
      </c>
      <c r="I171" s="67">
        <v>920</v>
      </c>
      <c r="J171" s="67">
        <v>15</v>
      </c>
      <c r="K171" s="68">
        <v>150</v>
      </c>
      <c r="L171" s="55">
        <v>62</v>
      </c>
      <c r="M171" s="55">
        <v>14</v>
      </c>
      <c r="N171" s="55">
        <v>16</v>
      </c>
      <c r="O171" s="68">
        <v>13</v>
      </c>
      <c r="P171" s="55"/>
      <c r="Q171" s="55">
        <v>3</v>
      </c>
      <c r="R171" s="329"/>
      <c r="S171" s="315">
        <v>1464</v>
      </c>
      <c r="T171" s="55" t="s">
        <v>2821</v>
      </c>
      <c r="U171" s="314" t="s">
        <v>4846</v>
      </c>
      <c r="V171" s="68"/>
      <c r="W171" s="286">
        <v>6540</v>
      </c>
      <c r="X171" t="s">
        <v>2069</v>
      </c>
      <c r="Y171" t="s">
        <v>3751</v>
      </c>
      <c r="Z171" s="57" t="s">
        <v>2247</v>
      </c>
      <c r="AA171" s="322" t="s">
        <v>2830</v>
      </c>
      <c r="AB171" s="295">
        <v>1300000</v>
      </c>
      <c r="AD171" s="305" t="s">
        <v>2943</v>
      </c>
      <c r="AE171" s="257" t="s">
        <v>3462</v>
      </c>
    </row>
    <row r="172" spans="1:31">
      <c r="A172" s="67" t="s">
        <v>364</v>
      </c>
      <c r="B172" s="67">
        <v>207</v>
      </c>
      <c r="C172" s="30" t="s">
        <v>2664</v>
      </c>
      <c r="D172" s="308" t="s">
        <v>2779</v>
      </c>
      <c r="E172" s="55">
        <v>20</v>
      </c>
      <c r="F172" s="68">
        <f t="shared" si="5"/>
        <v>19</v>
      </c>
      <c r="G172" s="67" t="s">
        <v>3170</v>
      </c>
      <c r="H172" s="68" t="s">
        <v>3171</v>
      </c>
      <c r="I172" s="67">
        <v>2100</v>
      </c>
      <c r="J172" s="67">
        <v>20</v>
      </c>
      <c r="K172" s="68">
        <v>125</v>
      </c>
      <c r="L172" s="55">
        <v>102</v>
      </c>
      <c r="M172" s="55">
        <v>13</v>
      </c>
      <c r="N172" s="55">
        <v>20</v>
      </c>
      <c r="O172" s="68">
        <v>15</v>
      </c>
      <c r="P172" s="55"/>
      <c r="Q172" s="55">
        <v>2</v>
      </c>
      <c r="R172" s="329"/>
      <c r="S172" s="315">
        <v>10000</v>
      </c>
      <c r="T172" s="55" t="s">
        <v>2821</v>
      </c>
      <c r="U172" s="314" t="s">
        <v>5026</v>
      </c>
      <c r="V172" s="68"/>
      <c r="W172" s="286">
        <v>45000</v>
      </c>
      <c r="X172" t="s">
        <v>2077</v>
      </c>
      <c r="Y172" t="s">
        <v>3751</v>
      </c>
      <c r="Z172" s="57" t="s">
        <v>2249</v>
      </c>
      <c r="AA172" s="322" t="s">
        <v>3456</v>
      </c>
      <c r="AB172" s="291">
        <v>200000000</v>
      </c>
      <c r="AC172" s="299">
        <v>120000000</v>
      </c>
      <c r="AD172" s="304" t="s">
        <v>578</v>
      </c>
      <c r="AE172" s="256" t="s">
        <v>625</v>
      </c>
    </row>
    <row r="173" spans="1:31">
      <c r="A173" s="67" t="s">
        <v>1917</v>
      </c>
      <c r="B173" s="67">
        <v>171</v>
      </c>
      <c r="C173" s="30" t="s">
        <v>2664</v>
      </c>
      <c r="D173" s="308" t="s">
        <v>1996</v>
      </c>
      <c r="E173" s="55">
        <v>11</v>
      </c>
      <c r="F173" s="68">
        <f t="shared" si="5"/>
        <v>9</v>
      </c>
      <c r="G173" s="67" t="s">
        <v>1917</v>
      </c>
      <c r="H173" s="68" t="s">
        <v>5063</v>
      </c>
      <c r="I173" s="67">
        <v>130</v>
      </c>
      <c r="J173" s="67">
        <v>15</v>
      </c>
      <c r="K173" s="68">
        <v>25</v>
      </c>
      <c r="L173" s="55">
        <v>43</v>
      </c>
      <c r="M173" s="55">
        <v>14</v>
      </c>
      <c r="N173" s="55">
        <v>15</v>
      </c>
      <c r="O173" s="68">
        <v>14</v>
      </c>
      <c r="P173" s="55">
        <v>12</v>
      </c>
      <c r="Q173" s="55">
        <v>4</v>
      </c>
      <c r="R173" s="329">
        <v>820</v>
      </c>
      <c r="S173" s="315">
        <v>4</v>
      </c>
      <c r="T173" s="55" t="s">
        <v>1760</v>
      </c>
      <c r="U173" s="315">
        <v>40</v>
      </c>
      <c r="V173" s="68"/>
      <c r="W173" s="286">
        <v>50</v>
      </c>
      <c r="X173" t="s">
        <v>2070</v>
      </c>
      <c r="Y173" t="s">
        <v>3751</v>
      </c>
      <c r="Z173" s="57" t="s">
        <v>2247</v>
      </c>
      <c r="AA173" s="322" t="s">
        <v>2818</v>
      </c>
      <c r="AD173" s="305" t="s">
        <v>1092</v>
      </c>
      <c r="AE173" s="81" t="s">
        <v>625</v>
      </c>
    </row>
    <row r="174" spans="1:31">
      <c r="A174" s="2" t="s">
        <v>1758</v>
      </c>
      <c r="B174" s="5">
        <v>154</v>
      </c>
      <c r="C174" s="240" t="s">
        <v>2664</v>
      </c>
      <c r="D174" s="310" t="s">
        <v>1806</v>
      </c>
      <c r="E174" s="5">
        <v>19</v>
      </c>
      <c r="F174" s="91">
        <f t="shared" si="5"/>
        <v>18</v>
      </c>
      <c r="G174" s="2" t="s">
        <v>3170</v>
      </c>
      <c r="H174" s="32" t="s">
        <v>3171</v>
      </c>
      <c r="I174" s="5">
        <v>1700</v>
      </c>
      <c r="J174" s="5">
        <v>20</v>
      </c>
      <c r="K174" s="91">
        <v>150</v>
      </c>
      <c r="L174" s="5">
        <v>96</v>
      </c>
      <c r="M174" s="5">
        <v>14</v>
      </c>
      <c r="N174" s="5">
        <v>14</v>
      </c>
      <c r="O174" s="91">
        <v>13</v>
      </c>
      <c r="Q174" s="5">
        <v>3</v>
      </c>
      <c r="S174" s="316">
        <v>6000</v>
      </c>
      <c r="T174" s="2" t="s">
        <v>2821</v>
      </c>
      <c r="U174" s="316">
        <v>1000</v>
      </c>
      <c r="W174" s="286">
        <v>20000</v>
      </c>
      <c r="X174" t="s">
        <v>2075</v>
      </c>
      <c r="Y174" t="s">
        <v>3751</v>
      </c>
      <c r="Z174" s="57" t="s">
        <v>3750</v>
      </c>
      <c r="AA174" s="322" t="s">
        <v>3456</v>
      </c>
      <c r="AD174" s="306" t="s">
        <v>3452</v>
      </c>
      <c r="AE174" s="89" t="s">
        <v>1807</v>
      </c>
    </row>
    <row r="175" spans="1:31">
      <c r="A175" s="2" t="s">
        <v>1758</v>
      </c>
      <c r="B175" s="5">
        <v>146</v>
      </c>
      <c r="C175" s="240" t="s">
        <v>2664</v>
      </c>
      <c r="D175" s="310" t="s">
        <v>3580</v>
      </c>
      <c r="E175" s="5">
        <v>9</v>
      </c>
      <c r="F175" s="91">
        <f t="shared" si="5"/>
        <v>8</v>
      </c>
      <c r="G175" s="2" t="s">
        <v>1918</v>
      </c>
      <c r="H175" s="32" t="s">
        <v>4911</v>
      </c>
      <c r="I175" s="5">
        <v>90</v>
      </c>
      <c r="J175" s="5">
        <v>10</v>
      </c>
      <c r="K175" s="91">
        <v>10</v>
      </c>
      <c r="L175" s="5">
        <v>38</v>
      </c>
      <c r="M175" s="5">
        <v>22</v>
      </c>
      <c r="N175" s="5">
        <v>14</v>
      </c>
      <c r="O175" s="91">
        <v>6</v>
      </c>
      <c r="P175" s="5">
        <v>16</v>
      </c>
      <c r="Q175" s="5">
        <v>4</v>
      </c>
      <c r="R175" s="330">
        <v>1050</v>
      </c>
      <c r="S175" s="316">
        <v>1</v>
      </c>
      <c r="T175" s="2" t="s">
        <v>2821</v>
      </c>
      <c r="U175" s="316">
        <v>0</v>
      </c>
      <c r="W175" s="286">
        <v>0.13</v>
      </c>
      <c r="X175" t="s">
        <v>2086</v>
      </c>
      <c r="Y175" t="s">
        <v>1993</v>
      </c>
      <c r="Z175" s="57" t="s">
        <v>1993</v>
      </c>
      <c r="AA175" s="322" t="s">
        <v>3456</v>
      </c>
      <c r="AB175" s="291">
        <v>70000</v>
      </c>
      <c r="AC175" s="299">
        <v>45000</v>
      </c>
      <c r="AD175" s="306" t="s">
        <v>2274</v>
      </c>
    </row>
    <row r="176" spans="1:31">
      <c r="A176" s="67" t="s">
        <v>2821</v>
      </c>
      <c r="B176" s="67">
        <v>91</v>
      </c>
      <c r="C176" s="30" t="s">
        <v>2666</v>
      </c>
      <c r="D176" s="311" t="s">
        <v>4871</v>
      </c>
      <c r="E176" s="55">
        <v>11</v>
      </c>
      <c r="F176" s="68">
        <f t="shared" si="5"/>
        <v>9</v>
      </c>
      <c r="G176" s="67" t="s">
        <v>1917</v>
      </c>
      <c r="H176" s="68" t="s">
        <v>5063</v>
      </c>
      <c r="I176" s="67">
        <v>180</v>
      </c>
      <c r="J176" s="67">
        <v>20</v>
      </c>
      <c r="K176" s="68">
        <v>50</v>
      </c>
      <c r="L176" s="55">
        <v>54</v>
      </c>
      <c r="M176" s="55">
        <v>14</v>
      </c>
      <c r="N176" s="55">
        <v>18</v>
      </c>
      <c r="O176" s="68">
        <v>18</v>
      </c>
      <c r="P176" s="55">
        <v>6</v>
      </c>
      <c r="Q176" s="55">
        <v>1</v>
      </c>
      <c r="R176" s="329">
        <v>400</v>
      </c>
      <c r="S176" s="315">
        <v>6</v>
      </c>
      <c r="T176" s="55" t="s">
        <v>1760</v>
      </c>
      <c r="U176" s="314" t="s">
        <v>5028</v>
      </c>
      <c r="V176" s="68"/>
      <c r="W176" s="286">
        <v>65</v>
      </c>
      <c r="X176" t="s">
        <v>2070</v>
      </c>
      <c r="Y176" t="s">
        <v>1619</v>
      </c>
      <c r="Z176" s="57" t="s">
        <v>2236</v>
      </c>
      <c r="AA176" s="322" t="s">
        <v>2461</v>
      </c>
      <c r="AD176" s="305" t="s">
        <v>2933</v>
      </c>
      <c r="AE176" s="34" t="s">
        <v>4870</v>
      </c>
    </row>
    <row r="177" spans="1:46">
      <c r="A177" s="67" t="s">
        <v>1917</v>
      </c>
      <c r="B177" s="67">
        <v>78</v>
      </c>
      <c r="C177" s="30" t="s">
        <v>2664</v>
      </c>
      <c r="D177" s="308" t="s">
        <v>1997</v>
      </c>
      <c r="E177" s="55">
        <v>8</v>
      </c>
      <c r="F177" s="68">
        <f t="shared" ref="F177:F208" si="6">E177-IF(T177="A",4,IF(T177="E",2,IF(T177="S",1,IF(T177="U",-1,0))))</f>
        <v>7</v>
      </c>
      <c r="G177" s="67" t="s">
        <v>1917</v>
      </c>
      <c r="H177" s="68" t="s">
        <v>5063</v>
      </c>
      <c r="I177" s="67">
        <v>180</v>
      </c>
      <c r="J177" s="67">
        <v>15</v>
      </c>
      <c r="K177" s="68">
        <v>30</v>
      </c>
      <c r="L177" s="55">
        <v>50</v>
      </c>
      <c r="M177" s="55">
        <v>12</v>
      </c>
      <c r="N177" s="55">
        <v>14</v>
      </c>
      <c r="O177" s="68">
        <v>13</v>
      </c>
      <c r="P177" s="55">
        <v>12</v>
      </c>
      <c r="Q177" s="55">
        <v>3</v>
      </c>
      <c r="R177" s="329">
        <v>900</v>
      </c>
      <c r="S177" s="315">
        <v>2</v>
      </c>
      <c r="T177" s="55" t="s">
        <v>2821</v>
      </c>
      <c r="U177" s="315">
        <v>6</v>
      </c>
      <c r="V177" s="68" t="s">
        <v>2455</v>
      </c>
      <c r="W177" s="286">
        <v>100</v>
      </c>
      <c r="X177" t="s">
        <v>2070</v>
      </c>
      <c r="Y177" t="s">
        <v>3751</v>
      </c>
      <c r="Z177" s="57" t="s">
        <v>2238</v>
      </c>
      <c r="AA177" s="322" t="s">
        <v>1747</v>
      </c>
      <c r="AB177" s="291">
        <v>350000</v>
      </c>
      <c r="AC177" s="299">
        <v>70000</v>
      </c>
      <c r="AD177" s="305" t="s">
        <v>1211</v>
      </c>
      <c r="AE177" s="81" t="s">
        <v>625</v>
      </c>
    </row>
    <row r="178" spans="1:46">
      <c r="A178" s="67" t="s">
        <v>364</v>
      </c>
      <c r="B178" s="67">
        <v>183</v>
      </c>
      <c r="C178" s="30" t="s">
        <v>2664</v>
      </c>
      <c r="D178" s="308" t="s">
        <v>2617</v>
      </c>
      <c r="E178" s="55">
        <v>6</v>
      </c>
      <c r="F178" s="68">
        <f t="shared" si="6"/>
        <v>5</v>
      </c>
      <c r="G178" s="67" t="s">
        <v>1917</v>
      </c>
      <c r="H178" s="68" t="s">
        <v>5063</v>
      </c>
      <c r="I178" s="67">
        <v>130</v>
      </c>
      <c r="J178" s="67">
        <v>15</v>
      </c>
      <c r="K178" s="68">
        <v>30</v>
      </c>
      <c r="L178" s="55">
        <v>43</v>
      </c>
      <c r="M178" s="55">
        <v>10</v>
      </c>
      <c r="N178" s="55">
        <v>12</v>
      </c>
      <c r="O178" s="68">
        <v>14</v>
      </c>
      <c r="P178" s="55">
        <v>12</v>
      </c>
      <c r="Q178" s="55">
        <v>3</v>
      </c>
      <c r="R178" s="329">
        <v>800</v>
      </c>
      <c r="S178" s="315">
        <v>8</v>
      </c>
      <c r="T178" s="55" t="s">
        <v>2821</v>
      </c>
      <c r="U178" s="314" t="s">
        <v>5018</v>
      </c>
      <c r="V178" s="68"/>
      <c r="W178" s="286">
        <v>40</v>
      </c>
      <c r="X178" t="s">
        <v>2089</v>
      </c>
      <c r="Y178" t="s">
        <v>3751</v>
      </c>
      <c r="Z178" s="57" t="s">
        <v>1993</v>
      </c>
      <c r="AA178" s="322" t="s">
        <v>1758</v>
      </c>
      <c r="AB178" s="291">
        <v>280000</v>
      </c>
      <c r="AC178" s="299">
        <v>150000</v>
      </c>
      <c r="AD178" s="305" t="s">
        <v>1093</v>
      </c>
      <c r="AE178" s="256" t="s">
        <v>625</v>
      </c>
    </row>
    <row r="179" spans="1:46">
      <c r="A179" s="67" t="s">
        <v>2821</v>
      </c>
      <c r="B179" s="67">
        <v>105</v>
      </c>
      <c r="C179" s="30" t="s">
        <v>2664</v>
      </c>
      <c r="D179" s="308" t="s">
        <v>561</v>
      </c>
      <c r="E179" s="55">
        <v>12</v>
      </c>
      <c r="F179" s="68">
        <f t="shared" si="6"/>
        <v>11</v>
      </c>
      <c r="G179" s="67" t="s">
        <v>1918</v>
      </c>
      <c r="H179" s="68" t="s">
        <v>4911</v>
      </c>
      <c r="I179" s="67">
        <v>160</v>
      </c>
      <c r="J179" s="67">
        <v>10</v>
      </c>
      <c r="K179" s="68">
        <v>30</v>
      </c>
      <c r="L179" s="55">
        <v>46</v>
      </c>
      <c r="M179" s="55">
        <v>20</v>
      </c>
      <c r="N179" s="55">
        <v>20</v>
      </c>
      <c r="O179" s="68">
        <v>8</v>
      </c>
      <c r="P179" s="55">
        <v>16</v>
      </c>
      <c r="Q179" s="55">
        <v>4</v>
      </c>
      <c r="R179" s="329">
        <v>1000</v>
      </c>
      <c r="S179" s="315">
        <v>4</v>
      </c>
      <c r="T179" s="55" t="s">
        <v>2821</v>
      </c>
      <c r="U179" s="314" t="s">
        <v>5013</v>
      </c>
      <c r="V179" s="68"/>
      <c r="W179" s="287">
        <v>0.44</v>
      </c>
      <c r="X179" t="s">
        <v>2088</v>
      </c>
      <c r="Y179" t="s">
        <v>1993</v>
      </c>
      <c r="Z179" s="57" t="s">
        <v>1993</v>
      </c>
      <c r="AA179" s="322" t="s">
        <v>2818</v>
      </c>
      <c r="AB179" s="291">
        <v>250000</v>
      </c>
      <c r="AC179" s="299">
        <v>120000</v>
      </c>
      <c r="AD179" s="305" t="s">
        <v>2909</v>
      </c>
      <c r="AE179" s="81" t="s">
        <v>625</v>
      </c>
    </row>
    <row r="180" spans="1:46">
      <c r="A180" s="67" t="s">
        <v>364</v>
      </c>
      <c r="B180" s="67">
        <v>206</v>
      </c>
      <c r="C180" s="30" t="s">
        <v>2664</v>
      </c>
      <c r="D180" s="308" t="s">
        <v>2778</v>
      </c>
      <c r="E180" s="55">
        <v>20</v>
      </c>
      <c r="F180" s="68">
        <f t="shared" si="6"/>
        <v>19</v>
      </c>
      <c r="G180" s="67" t="s">
        <v>3170</v>
      </c>
      <c r="H180" s="68" t="s">
        <v>3171</v>
      </c>
      <c r="I180" s="67">
        <v>1250</v>
      </c>
      <c r="J180" s="67">
        <v>20</v>
      </c>
      <c r="K180" s="68">
        <v>90</v>
      </c>
      <c r="L180" s="55">
        <v>90</v>
      </c>
      <c r="M180" s="55">
        <v>15</v>
      </c>
      <c r="N180" s="55">
        <v>16</v>
      </c>
      <c r="O180" s="68">
        <v>14</v>
      </c>
      <c r="P180" s="55"/>
      <c r="Q180" s="55">
        <v>2</v>
      </c>
      <c r="R180" s="329"/>
      <c r="S180" s="315">
        <v>1200</v>
      </c>
      <c r="T180" s="55" t="s">
        <v>2821</v>
      </c>
      <c r="U180" s="314" t="s">
        <v>5021</v>
      </c>
      <c r="V180" s="68"/>
      <c r="W180" s="286">
        <v>8000</v>
      </c>
      <c r="X180" t="s">
        <v>2073</v>
      </c>
      <c r="Y180" t="s">
        <v>3751</v>
      </c>
      <c r="Z180" s="57" t="s">
        <v>2236</v>
      </c>
      <c r="AA180" s="322" t="s">
        <v>3456</v>
      </c>
      <c r="AB180" s="291">
        <v>40000000</v>
      </c>
      <c r="AC180" s="299">
        <v>22000000</v>
      </c>
      <c r="AD180" s="305" t="s">
        <v>2946</v>
      </c>
      <c r="AE180" s="256" t="s">
        <v>625</v>
      </c>
    </row>
    <row r="181" spans="1:46">
      <c r="A181" s="67" t="s">
        <v>2821</v>
      </c>
      <c r="B181" s="67">
        <v>106</v>
      </c>
      <c r="C181" s="30" t="s">
        <v>2664</v>
      </c>
      <c r="D181" s="308" t="s">
        <v>3842</v>
      </c>
      <c r="E181" s="55">
        <v>12</v>
      </c>
      <c r="F181" s="68">
        <f t="shared" si="6"/>
        <v>11</v>
      </c>
      <c r="G181" s="67" t="s">
        <v>1917</v>
      </c>
      <c r="H181" s="68" t="s">
        <v>5063</v>
      </c>
      <c r="I181" s="67">
        <v>120</v>
      </c>
      <c r="J181" s="67">
        <v>10</v>
      </c>
      <c r="K181" s="68">
        <v>25</v>
      </c>
      <c r="L181" s="55">
        <v>42</v>
      </c>
      <c r="M181" s="55">
        <v>14</v>
      </c>
      <c r="N181" s="55">
        <v>14</v>
      </c>
      <c r="O181" s="68">
        <v>12</v>
      </c>
      <c r="P181" s="55">
        <v>12</v>
      </c>
      <c r="Q181" s="55">
        <v>4</v>
      </c>
      <c r="R181" s="329">
        <v>850</v>
      </c>
      <c r="S181" s="315">
        <v>6</v>
      </c>
      <c r="T181" s="55" t="s">
        <v>2821</v>
      </c>
      <c r="U181" s="314" t="s">
        <v>4842</v>
      </c>
      <c r="V181" s="68"/>
      <c r="W181" s="286">
        <v>80</v>
      </c>
      <c r="X181" t="s">
        <v>2071</v>
      </c>
      <c r="Y181" t="s">
        <v>2237</v>
      </c>
      <c r="Z181" s="57" t="s">
        <v>3750</v>
      </c>
      <c r="AA181" s="322" t="s">
        <v>2818</v>
      </c>
      <c r="AB181" s="295">
        <v>240000</v>
      </c>
      <c r="AD181" s="305" t="s">
        <v>2930</v>
      </c>
      <c r="AE181" s="257" t="s">
        <v>3462</v>
      </c>
    </row>
    <row r="182" spans="1:46">
      <c r="A182" s="67" t="s">
        <v>2821</v>
      </c>
      <c r="B182" s="67">
        <v>108</v>
      </c>
      <c r="C182" s="30" t="s">
        <v>2664</v>
      </c>
      <c r="D182" s="308" t="s">
        <v>3852</v>
      </c>
      <c r="E182" s="55">
        <v>14</v>
      </c>
      <c r="F182" s="68">
        <f t="shared" si="6"/>
        <v>14</v>
      </c>
      <c r="G182" s="67" t="s">
        <v>3169</v>
      </c>
      <c r="H182" s="68" t="s">
        <v>3171</v>
      </c>
      <c r="I182" s="67">
        <v>800</v>
      </c>
      <c r="J182" s="67">
        <v>15</v>
      </c>
      <c r="K182" s="68">
        <v>125</v>
      </c>
      <c r="L182" s="55">
        <v>66</v>
      </c>
      <c r="M182" s="55">
        <v>14</v>
      </c>
      <c r="N182" s="55">
        <v>18</v>
      </c>
      <c r="O182" s="68">
        <v>12</v>
      </c>
      <c r="P182" s="55"/>
      <c r="Q182" s="55">
        <v>3</v>
      </c>
      <c r="R182" s="329"/>
      <c r="S182" s="315">
        <v>850</v>
      </c>
      <c r="T182" s="55"/>
      <c r="U182" s="314" t="s">
        <v>4838</v>
      </c>
      <c r="V182" s="68"/>
      <c r="W182" s="286">
        <v>500</v>
      </c>
      <c r="X182" t="s">
        <v>2093</v>
      </c>
      <c r="Y182" t="s">
        <v>3751</v>
      </c>
      <c r="Z182" s="57" t="s">
        <v>2238</v>
      </c>
      <c r="AA182" s="322" t="s">
        <v>2818</v>
      </c>
      <c r="AB182" s="295"/>
      <c r="AD182" s="305" t="s">
        <v>1208</v>
      </c>
      <c r="AE182" s="81" t="s">
        <v>625</v>
      </c>
    </row>
    <row r="183" spans="1:46">
      <c r="A183" s="76" t="s">
        <v>2665</v>
      </c>
      <c r="B183" s="67"/>
      <c r="C183" s="77" t="s">
        <v>2666</v>
      </c>
      <c r="D183" s="311" t="s">
        <v>566</v>
      </c>
      <c r="E183" s="55">
        <v>6</v>
      </c>
      <c r="F183" s="68">
        <f t="shared" si="6"/>
        <v>6</v>
      </c>
      <c r="G183" s="67" t="s">
        <v>1917</v>
      </c>
      <c r="H183" s="68" t="s">
        <v>5063</v>
      </c>
      <c r="I183" s="67">
        <v>100</v>
      </c>
      <c r="J183" s="67">
        <v>15</v>
      </c>
      <c r="K183" s="68">
        <v>10</v>
      </c>
      <c r="L183" s="55">
        <v>39</v>
      </c>
      <c r="M183" s="55">
        <v>10</v>
      </c>
      <c r="N183" s="55">
        <v>12</v>
      </c>
      <c r="O183" s="68">
        <v>12</v>
      </c>
      <c r="P183" s="55">
        <v>12</v>
      </c>
      <c r="Q183" s="55">
        <v>3</v>
      </c>
      <c r="R183" s="329">
        <v>800</v>
      </c>
      <c r="S183" s="315">
        <v>2</v>
      </c>
      <c r="T183" s="55"/>
      <c r="U183" s="315" t="s">
        <v>4827</v>
      </c>
      <c r="V183" s="68"/>
      <c r="W183" s="286">
        <v>40</v>
      </c>
      <c r="X183" t="s">
        <v>2067</v>
      </c>
      <c r="Y183" t="s">
        <v>4039</v>
      </c>
      <c r="Z183" s="57" t="s">
        <v>1993</v>
      </c>
      <c r="AA183" s="322" t="s">
        <v>2461</v>
      </c>
      <c r="AD183" s="308" t="s">
        <v>1210</v>
      </c>
      <c r="AE183" s="34" t="s">
        <v>1638</v>
      </c>
    </row>
    <row r="184" spans="1:46">
      <c r="A184" s="67" t="s">
        <v>364</v>
      </c>
      <c r="B184" s="67">
        <v>99</v>
      </c>
      <c r="C184" s="30" t="s">
        <v>2664</v>
      </c>
      <c r="D184" s="308" t="s">
        <v>1640</v>
      </c>
      <c r="E184" s="55">
        <v>10</v>
      </c>
      <c r="F184" s="68">
        <f t="shared" si="6"/>
        <v>9</v>
      </c>
      <c r="G184" s="67" t="s">
        <v>1917</v>
      </c>
      <c r="H184" s="68" t="s">
        <v>5063</v>
      </c>
      <c r="I184" s="67">
        <v>150</v>
      </c>
      <c r="J184" s="67">
        <v>15</v>
      </c>
      <c r="K184" s="68">
        <v>30</v>
      </c>
      <c r="L184" s="55">
        <v>46</v>
      </c>
      <c r="M184" s="55">
        <v>12</v>
      </c>
      <c r="N184" s="55">
        <v>16</v>
      </c>
      <c r="O184" s="68">
        <v>13</v>
      </c>
      <c r="P184" s="55">
        <v>12</v>
      </c>
      <c r="Q184" s="55">
        <v>3</v>
      </c>
      <c r="R184" s="329">
        <v>900</v>
      </c>
      <c r="S184" s="315">
        <v>3</v>
      </c>
      <c r="T184" s="55" t="s">
        <v>2821</v>
      </c>
      <c r="U184" s="314">
        <v>8</v>
      </c>
      <c r="V184" s="68"/>
      <c r="W184" s="286">
        <v>60</v>
      </c>
      <c r="X184" t="s">
        <v>2071</v>
      </c>
      <c r="Y184" t="s">
        <v>3751</v>
      </c>
      <c r="Z184" s="57" t="s">
        <v>2236</v>
      </c>
      <c r="AA184" s="323" t="s">
        <v>3456</v>
      </c>
      <c r="AB184" s="291">
        <v>470000</v>
      </c>
      <c r="AC184" s="299">
        <v>225000</v>
      </c>
      <c r="AD184" s="305" t="s">
        <v>2947</v>
      </c>
      <c r="AE184" s="257" t="s">
        <v>3485</v>
      </c>
    </row>
    <row r="185" spans="1:46">
      <c r="A185" s="67" t="s">
        <v>2821</v>
      </c>
      <c r="B185" s="67">
        <v>102</v>
      </c>
      <c r="C185" s="30" t="s">
        <v>2664</v>
      </c>
      <c r="D185" s="308" t="s">
        <v>2940</v>
      </c>
      <c r="E185" s="55">
        <v>14</v>
      </c>
      <c r="F185" s="68">
        <f t="shared" si="6"/>
        <v>13</v>
      </c>
      <c r="G185" s="67" t="s">
        <v>3169</v>
      </c>
      <c r="H185" s="68" t="s">
        <v>5063</v>
      </c>
      <c r="I185" s="67">
        <v>320</v>
      </c>
      <c r="J185" s="67">
        <v>15</v>
      </c>
      <c r="K185" s="68">
        <v>45</v>
      </c>
      <c r="L185" s="55">
        <v>56</v>
      </c>
      <c r="M185" s="55">
        <v>18</v>
      </c>
      <c r="N185" s="55">
        <v>14</v>
      </c>
      <c r="O185" s="68">
        <v>13</v>
      </c>
      <c r="P185" s="55">
        <v>16</v>
      </c>
      <c r="Q185" s="55">
        <v>4</v>
      </c>
      <c r="R185" s="329">
        <v>1050</v>
      </c>
      <c r="S185" s="315">
        <v>58</v>
      </c>
      <c r="T185" s="55" t="s">
        <v>2821</v>
      </c>
      <c r="U185" s="314" t="s">
        <v>4842</v>
      </c>
      <c r="V185" s="68"/>
      <c r="W185" s="286">
        <v>500</v>
      </c>
      <c r="X185" s="284" t="s">
        <v>2071</v>
      </c>
      <c r="Y185" t="s">
        <v>3751</v>
      </c>
      <c r="Z185" s="57" t="s">
        <v>2243</v>
      </c>
      <c r="AA185" s="322" t="s">
        <v>2818</v>
      </c>
      <c r="AD185" s="305" t="s">
        <v>3058</v>
      </c>
      <c r="AE185" s="34" t="s">
        <v>3850</v>
      </c>
    </row>
    <row r="186" spans="1:46">
      <c r="A186" s="67" t="s">
        <v>836</v>
      </c>
      <c r="B186" s="67">
        <v>62</v>
      </c>
      <c r="C186" s="30" t="s">
        <v>2664</v>
      </c>
      <c r="D186" s="308" t="s">
        <v>4914</v>
      </c>
      <c r="E186" s="55">
        <v>8</v>
      </c>
      <c r="F186" s="68">
        <f t="shared" si="6"/>
        <v>7</v>
      </c>
      <c r="G186" s="67" t="s">
        <v>1917</v>
      </c>
      <c r="H186" s="68" t="s">
        <v>5063</v>
      </c>
      <c r="I186" s="67">
        <v>120</v>
      </c>
      <c r="J186" s="67">
        <v>15</v>
      </c>
      <c r="K186" s="68">
        <v>30</v>
      </c>
      <c r="L186" s="55">
        <v>42</v>
      </c>
      <c r="M186" s="55">
        <v>18</v>
      </c>
      <c r="N186" s="55">
        <v>14</v>
      </c>
      <c r="O186" s="68">
        <v>12</v>
      </c>
      <c r="P186" s="55">
        <v>16</v>
      </c>
      <c r="Q186" s="55">
        <v>4</v>
      </c>
      <c r="R186" s="329">
        <v>1000</v>
      </c>
      <c r="S186" s="315">
        <v>1</v>
      </c>
      <c r="T186" s="55" t="s">
        <v>2821</v>
      </c>
      <c r="U186" s="314" t="s">
        <v>4843</v>
      </c>
      <c r="V186" s="68"/>
      <c r="W186" s="286">
        <v>100</v>
      </c>
      <c r="X186" t="s">
        <v>2071</v>
      </c>
      <c r="Y186" t="s">
        <v>3751</v>
      </c>
      <c r="Z186" s="57" t="s">
        <v>2236</v>
      </c>
      <c r="AA186" s="322" t="s">
        <v>1747</v>
      </c>
      <c r="AB186" s="291">
        <v>50000</v>
      </c>
      <c r="AC186" s="299">
        <v>23000</v>
      </c>
      <c r="AD186" s="305" t="s">
        <v>2944</v>
      </c>
      <c r="AE186" s="81" t="s">
        <v>625</v>
      </c>
    </row>
    <row r="187" spans="1:46">
      <c r="A187" s="2" t="s">
        <v>1758</v>
      </c>
      <c r="B187" s="5">
        <v>138</v>
      </c>
      <c r="C187" s="240" t="s">
        <v>2664</v>
      </c>
      <c r="D187" s="310" t="s">
        <v>2451</v>
      </c>
      <c r="E187" s="5">
        <v>5</v>
      </c>
      <c r="F187" s="91">
        <f t="shared" si="6"/>
        <v>4</v>
      </c>
      <c r="G187" s="2" t="s">
        <v>1918</v>
      </c>
      <c r="H187" s="32" t="s">
        <v>4911</v>
      </c>
      <c r="I187" s="5">
        <v>110</v>
      </c>
      <c r="J187" s="5">
        <v>10</v>
      </c>
      <c r="L187" s="5">
        <v>46</v>
      </c>
      <c r="M187" s="5">
        <v>14</v>
      </c>
      <c r="N187" s="5">
        <v>24</v>
      </c>
      <c r="O187" s="91">
        <v>7</v>
      </c>
      <c r="P187" s="5">
        <v>12</v>
      </c>
      <c r="Q187" s="5">
        <v>3</v>
      </c>
      <c r="R187" s="330">
        <v>850</v>
      </c>
      <c r="S187" s="320" t="s">
        <v>4843</v>
      </c>
      <c r="T187" s="2" t="s">
        <v>2821</v>
      </c>
      <c r="U187" s="318">
        <v>3</v>
      </c>
      <c r="W187" s="286">
        <v>150</v>
      </c>
      <c r="X187" t="s">
        <v>2069</v>
      </c>
      <c r="Y187" t="s">
        <v>1619</v>
      </c>
      <c r="Z187" s="57" t="s">
        <v>1993</v>
      </c>
      <c r="AA187" s="322" t="s">
        <v>3456</v>
      </c>
      <c r="AB187" s="291">
        <v>148000</v>
      </c>
      <c r="AC187" s="299">
        <v>75000</v>
      </c>
      <c r="AD187" s="306" t="s">
        <v>2930</v>
      </c>
      <c r="AE187" s="89" t="s">
        <v>3574</v>
      </c>
    </row>
    <row r="188" spans="1:46">
      <c r="A188" s="67" t="s">
        <v>2821</v>
      </c>
      <c r="B188" s="67">
        <v>146</v>
      </c>
      <c r="C188" s="30" t="s">
        <v>2664</v>
      </c>
      <c r="D188" s="308" t="s">
        <v>2949</v>
      </c>
      <c r="E188" s="55">
        <v>18</v>
      </c>
      <c r="F188" s="68">
        <f t="shared" si="6"/>
        <v>17</v>
      </c>
      <c r="G188" s="67" t="s">
        <v>3170</v>
      </c>
      <c r="H188" s="68" t="s">
        <v>3171</v>
      </c>
      <c r="I188" s="67">
        <v>1800</v>
      </c>
      <c r="J188" s="67">
        <v>20</v>
      </c>
      <c r="K188" s="68">
        <v>150</v>
      </c>
      <c r="L188" s="55">
        <v>98</v>
      </c>
      <c r="M188" s="55">
        <v>13</v>
      </c>
      <c r="N188" s="55">
        <v>18</v>
      </c>
      <c r="O188" s="68">
        <v>13</v>
      </c>
      <c r="P188" s="55"/>
      <c r="Q188" s="55">
        <v>2</v>
      </c>
      <c r="R188" s="329"/>
      <c r="S188" s="315" t="s">
        <v>4852</v>
      </c>
      <c r="T188" s="55" t="s">
        <v>2821</v>
      </c>
      <c r="U188" s="314">
        <v>100000</v>
      </c>
      <c r="V188" s="68"/>
      <c r="W188" s="286">
        <v>5000000</v>
      </c>
      <c r="X188" t="s">
        <v>2082</v>
      </c>
      <c r="Y188" t="s">
        <v>3751</v>
      </c>
      <c r="Z188" s="57" t="s">
        <v>3750</v>
      </c>
      <c r="AA188" s="322" t="s">
        <v>2818</v>
      </c>
      <c r="AD188" s="305" t="s">
        <v>5298</v>
      </c>
      <c r="AE188" s="34" t="s">
        <v>5286</v>
      </c>
    </row>
    <row r="189" spans="1:46">
      <c r="A189" s="67" t="s">
        <v>2821</v>
      </c>
      <c r="B189" s="67">
        <v>147</v>
      </c>
      <c r="C189" s="30" t="s">
        <v>2664</v>
      </c>
      <c r="D189" s="308" t="s">
        <v>1792</v>
      </c>
      <c r="E189" s="55">
        <v>17</v>
      </c>
      <c r="F189" s="68">
        <f t="shared" si="6"/>
        <v>16</v>
      </c>
      <c r="G189" s="67" t="s">
        <v>3170</v>
      </c>
      <c r="H189" s="68" t="s">
        <v>3171</v>
      </c>
      <c r="I189" s="67">
        <v>1500</v>
      </c>
      <c r="J189" s="67">
        <v>20</v>
      </c>
      <c r="K189" s="68">
        <v>130</v>
      </c>
      <c r="L189" s="55">
        <v>94</v>
      </c>
      <c r="M189" s="55">
        <v>13</v>
      </c>
      <c r="N189" s="55">
        <v>18</v>
      </c>
      <c r="O189" s="68">
        <v>13</v>
      </c>
      <c r="P189" s="55"/>
      <c r="Q189" s="55">
        <v>2</v>
      </c>
      <c r="R189" s="329"/>
      <c r="S189" s="315" t="s">
        <v>4852</v>
      </c>
      <c r="T189" s="55" t="s">
        <v>2821</v>
      </c>
      <c r="U189" s="314" t="s">
        <v>5026</v>
      </c>
      <c r="V189" s="68"/>
      <c r="W189" s="286">
        <v>75000</v>
      </c>
      <c r="X189" t="s">
        <v>2076</v>
      </c>
      <c r="Y189" t="s">
        <v>1993</v>
      </c>
      <c r="Z189" s="57" t="s">
        <v>1993</v>
      </c>
      <c r="AA189" s="322" t="s">
        <v>2818</v>
      </c>
      <c r="AD189" s="305" t="s">
        <v>5298</v>
      </c>
      <c r="AE189" s="34" t="s">
        <v>5286</v>
      </c>
    </row>
    <row r="190" spans="1:46">
      <c r="A190" s="67" t="s">
        <v>2821</v>
      </c>
      <c r="B190" s="67">
        <v>147</v>
      </c>
      <c r="C190" s="30" t="s">
        <v>2664</v>
      </c>
      <c r="D190" s="308" t="s">
        <v>3061</v>
      </c>
      <c r="E190" s="55">
        <v>18</v>
      </c>
      <c r="F190" s="68">
        <f t="shared" si="6"/>
        <v>17</v>
      </c>
      <c r="G190" s="67" t="s">
        <v>3170</v>
      </c>
      <c r="H190" s="68" t="s">
        <v>3171</v>
      </c>
      <c r="I190" s="67">
        <v>1800</v>
      </c>
      <c r="J190" s="67">
        <v>20</v>
      </c>
      <c r="K190" s="68">
        <v>150</v>
      </c>
      <c r="L190" s="55">
        <v>98</v>
      </c>
      <c r="M190" s="55">
        <v>13</v>
      </c>
      <c r="N190" s="55">
        <v>18</v>
      </c>
      <c r="O190" s="68">
        <v>13</v>
      </c>
      <c r="P190" s="55"/>
      <c r="Q190" s="55">
        <v>2</v>
      </c>
      <c r="R190" s="329"/>
      <c r="S190" s="315" t="s">
        <v>4852</v>
      </c>
      <c r="T190" s="55" t="s">
        <v>2821</v>
      </c>
      <c r="U190" s="314" t="s">
        <v>4830</v>
      </c>
      <c r="V190" s="68"/>
      <c r="W190" s="286">
        <v>4300000</v>
      </c>
      <c r="X190" t="s">
        <v>2082</v>
      </c>
      <c r="Y190" t="s">
        <v>3751</v>
      </c>
      <c r="Z190" s="57" t="s">
        <v>3750</v>
      </c>
      <c r="AA190" s="322" t="s">
        <v>2818</v>
      </c>
      <c r="AD190" s="305" t="s">
        <v>5298</v>
      </c>
      <c r="AE190" s="34" t="s">
        <v>5286</v>
      </c>
    </row>
    <row r="191" spans="1:46">
      <c r="A191" s="67" t="s">
        <v>2821</v>
      </c>
      <c r="B191" s="67">
        <v>138</v>
      </c>
      <c r="C191" s="30" t="s">
        <v>2666</v>
      </c>
      <c r="D191" s="311" t="s">
        <v>1796</v>
      </c>
      <c r="E191" s="55">
        <v>36</v>
      </c>
      <c r="F191" s="68">
        <f t="shared" si="6"/>
        <v>35</v>
      </c>
      <c r="G191" s="67" t="s">
        <v>3171</v>
      </c>
      <c r="H191" s="68" t="s">
        <v>5066</v>
      </c>
      <c r="I191" s="67">
        <v>3000</v>
      </c>
      <c r="J191" s="67">
        <v>20</v>
      </c>
      <c r="K191" s="68">
        <v>350</v>
      </c>
      <c r="L191" s="55">
        <v>138</v>
      </c>
      <c r="M191" s="55">
        <v>10</v>
      </c>
      <c r="N191" s="55">
        <v>20</v>
      </c>
      <c r="O191" s="68">
        <v>17</v>
      </c>
      <c r="P191" s="55"/>
      <c r="Q191" s="55">
        <v>1</v>
      </c>
      <c r="R191" s="329"/>
      <c r="S191" s="315">
        <v>207381</v>
      </c>
      <c r="T191" s="55" t="s">
        <v>2821</v>
      </c>
      <c r="U191" s="314" t="s">
        <v>4851</v>
      </c>
      <c r="V191" s="68"/>
      <c r="W191" s="286">
        <v>250000</v>
      </c>
      <c r="X191" t="s">
        <v>2080</v>
      </c>
      <c r="Y191" t="s">
        <v>2237</v>
      </c>
      <c r="Z191" s="57" t="s">
        <v>2243</v>
      </c>
      <c r="AA191" s="322" t="s">
        <v>2461</v>
      </c>
      <c r="AD191" s="305" t="s">
        <v>1208</v>
      </c>
      <c r="AE191" s="34" t="s">
        <v>5282</v>
      </c>
      <c r="AT191" s="1" t="s">
        <v>2117</v>
      </c>
    </row>
    <row r="192" spans="1:46">
      <c r="A192" s="224" t="s">
        <v>1758</v>
      </c>
      <c r="B192" s="224">
        <v>64</v>
      </c>
      <c r="C192" s="240" t="s">
        <v>2664</v>
      </c>
      <c r="D192" s="309" t="s">
        <v>2726</v>
      </c>
      <c r="E192" s="5">
        <v>10</v>
      </c>
      <c r="F192" s="68">
        <f t="shared" si="6"/>
        <v>10</v>
      </c>
      <c r="G192" s="5" t="s">
        <v>1918</v>
      </c>
      <c r="H192" s="91" t="s">
        <v>4911</v>
      </c>
      <c r="I192" s="5">
        <v>160</v>
      </c>
      <c r="J192" s="5">
        <v>10</v>
      </c>
      <c r="K192" s="91">
        <v>15</v>
      </c>
      <c r="L192" s="5">
        <v>46</v>
      </c>
      <c r="M192" s="5">
        <v>18</v>
      </c>
      <c r="N192" s="5">
        <v>16</v>
      </c>
      <c r="O192" s="91">
        <v>8</v>
      </c>
      <c r="P192" s="5">
        <v>14</v>
      </c>
      <c r="Q192" s="5">
        <v>4</v>
      </c>
      <c r="R192" s="331">
        <v>850</v>
      </c>
      <c r="S192" s="316">
        <v>1</v>
      </c>
      <c r="T192" s="5" t="s">
        <v>4926</v>
      </c>
      <c r="U192" s="316">
        <v>0</v>
      </c>
      <c r="V192" s="91" t="s">
        <v>2455</v>
      </c>
      <c r="W192" s="286">
        <v>0.11</v>
      </c>
      <c r="X192" t="s">
        <v>2089</v>
      </c>
      <c r="Y192" t="s">
        <v>3751</v>
      </c>
      <c r="Z192" s="57" t="s">
        <v>1993</v>
      </c>
      <c r="AA192" s="322" t="s">
        <v>3456</v>
      </c>
      <c r="AB192" s="291">
        <v>175000</v>
      </c>
      <c r="AC192" s="299">
        <v>125000</v>
      </c>
      <c r="AD192" s="306" t="s">
        <v>2948</v>
      </c>
    </row>
    <row r="193" spans="1:31">
      <c r="A193" s="224" t="s">
        <v>1758</v>
      </c>
      <c r="B193" s="224">
        <v>65</v>
      </c>
      <c r="C193" s="240" t="s">
        <v>2664</v>
      </c>
      <c r="D193" s="309" t="s">
        <v>2727</v>
      </c>
      <c r="E193" s="5">
        <v>12</v>
      </c>
      <c r="F193" s="68">
        <f t="shared" si="6"/>
        <v>11</v>
      </c>
      <c r="G193" s="2" t="s">
        <v>1918</v>
      </c>
      <c r="H193" s="32" t="s">
        <v>4911</v>
      </c>
      <c r="I193" s="5">
        <v>160</v>
      </c>
      <c r="J193" s="5">
        <v>10</v>
      </c>
      <c r="K193" s="91">
        <v>20</v>
      </c>
      <c r="L193" s="5">
        <v>46</v>
      </c>
      <c r="M193" s="5">
        <v>16</v>
      </c>
      <c r="N193" s="5">
        <v>18</v>
      </c>
      <c r="O193" s="91">
        <v>8</v>
      </c>
      <c r="P193" s="5">
        <v>12</v>
      </c>
      <c r="Q193" s="5">
        <v>3</v>
      </c>
      <c r="R193" s="330">
        <v>800</v>
      </c>
      <c r="S193" s="316">
        <v>2</v>
      </c>
      <c r="T193" s="2" t="s">
        <v>2821</v>
      </c>
      <c r="U193" s="316">
        <v>0</v>
      </c>
      <c r="W193" s="286">
        <v>0.44</v>
      </c>
      <c r="X193" t="s">
        <v>2093</v>
      </c>
      <c r="Y193" t="s">
        <v>2237</v>
      </c>
      <c r="Z193" s="57" t="s">
        <v>1993</v>
      </c>
      <c r="AA193" s="322" t="s">
        <v>2818</v>
      </c>
      <c r="AB193" s="291">
        <v>350000</v>
      </c>
      <c r="AC193" s="299">
        <v>210000</v>
      </c>
      <c r="AD193" s="306" t="s">
        <v>2948</v>
      </c>
    </row>
    <row r="194" spans="1:31">
      <c r="A194" s="67" t="s">
        <v>365</v>
      </c>
      <c r="B194" s="67">
        <v>115</v>
      </c>
      <c r="C194" s="30" t="s">
        <v>2664</v>
      </c>
      <c r="D194" s="308" t="s">
        <v>2783</v>
      </c>
      <c r="E194" s="55">
        <v>7</v>
      </c>
      <c r="F194" s="68">
        <f t="shared" si="6"/>
        <v>7</v>
      </c>
      <c r="G194" s="67" t="s">
        <v>1918</v>
      </c>
      <c r="H194" s="68" t="s">
        <v>4911</v>
      </c>
      <c r="I194" s="67">
        <v>130</v>
      </c>
      <c r="J194" s="67">
        <v>10</v>
      </c>
      <c r="K194" s="68">
        <v>20</v>
      </c>
      <c r="L194" s="55">
        <v>44</v>
      </c>
      <c r="M194" s="55">
        <v>18</v>
      </c>
      <c r="N194" s="55">
        <v>12</v>
      </c>
      <c r="O194" s="68">
        <v>8</v>
      </c>
      <c r="P194" s="55">
        <v>15</v>
      </c>
      <c r="Q194" s="55">
        <v>4</v>
      </c>
      <c r="R194" s="329">
        <v>950</v>
      </c>
      <c r="S194" s="315">
        <v>1</v>
      </c>
      <c r="T194" s="55"/>
      <c r="U194" s="314" t="s">
        <v>5013</v>
      </c>
      <c r="V194" s="68"/>
      <c r="W194" s="286">
        <v>0.11</v>
      </c>
      <c r="X194" t="s">
        <v>2089</v>
      </c>
      <c r="Y194" t="s">
        <v>3751</v>
      </c>
      <c r="Z194" s="57" t="s">
        <v>1993</v>
      </c>
      <c r="AA194" s="322" t="s">
        <v>3456</v>
      </c>
      <c r="AB194" s="291">
        <v>75000</v>
      </c>
      <c r="AC194" s="299">
        <v>35000</v>
      </c>
      <c r="AD194" s="305" t="s">
        <v>2948</v>
      </c>
      <c r="AE194" s="29" t="s">
        <v>844</v>
      </c>
    </row>
    <row r="195" spans="1:31">
      <c r="A195" s="67" t="s">
        <v>365</v>
      </c>
      <c r="B195" s="67">
        <v>120</v>
      </c>
      <c r="C195" s="30" t="s">
        <v>2664</v>
      </c>
      <c r="D195" s="308" t="s">
        <v>2642</v>
      </c>
      <c r="E195" s="55">
        <v>9</v>
      </c>
      <c r="F195" s="68">
        <f t="shared" si="6"/>
        <v>9</v>
      </c>
      <c r="G195" s="67" t="s">
        <v>1917</v>
      </c>
      <c r="H195" s="68" t="s">
        <v>5063</v>
      </c>
      <c r="I195" s="67">
        <v>200</v>
      </c>
      <c r="J195" s="67">
        <v>15</v>
      </c>
      <c r="K195" s="68">
        <v>20</v>
      </c>
      <c r="L195" s="55">
        <v>52</v>
      </c>
      <c r="M195" s="55">
        <v>16</v>
      </c>
      <c r="N195" s="55">
        <v>18</v>
      </c>
      <c r="O195" s="68">
        <v>12</v>
      </c>
      <c r="P195" s="55">
        <v>12</v>
      </c>
      <c r="Q195" s="55">
        <v>2</v>
      </c>
      <c r="R195" s="329">
        <v>800</v>
      </c>
      <c r="S195" s="315">
        <v>4</v>
      </c>
      <c r="T195" s="55"/>
      <c r="U195" s="314" t="s">
        <v>5029</v>
      </c>
      <c r="V195" s="68"/>
      <c r="W195" s="286">
        <v>140</v>
      </c>
      <c r="X195" t="s">
        <v>2069</v>
      </c>
      <c r="Y195" t="s">
        <v>3751</v>
      </c>
      <c r="Z195" s="57" t="s">
        <v>2236</v>
      </c>
      <c r="AA195" s="322" t="s">
        <v>1747</v>
      </c>
      <c r="AB195" s="291">
        <v>180000</v>
      </c>
      <c r="AC195" s="299">
        <v>85000</v>
      </c>
      <c r="AD195" s="305" t="s">
        <v>2933</v>
      </c>
      <c r="AE195" s="81" t="s">
        <v>625</v>
      </c>
    </row>
    <row r="196" spans="1:31">
      <c r="A196" s="67" t="s">
        <v>2821</v>
      </c>
      <c r="B196" s="67">
        <v>109</v>
      </c>
      <c r="C196" s="30" t="s">
        <v>2664</v>
      </c>
      <c r="D196" s="308" t="s">
        <v>346</v>
      </c>
      <c r="E196" s="55">
        <v>5</v>
      </c>
      <c r="F196" s="68">
        <f t="shared" si="6"/>
        <v>5</v>
      </c>
      <c r="G196" s="67" t="s">
        <v>1918</v>
      </c>
      <c r="H196" s="68" t="s">
        <v>4911</v>
      </c>
      <c r="I196" s="67">
        <v>50</v>
      </c>
      <c r="J196" s="67">
        <v>10</v>
      </c>
      <c r="K196" s="68">
        <v>15</v>
      </c>
      <c r="L196" s="55">
        <v>32</v>
      </c>
      <c r="M196" s="55">
        <v>17</v>
      </c>
      <c r="N196" s="55">
        <v>14</v>
      </c>
      <c r="O196" s="68">
        <v>6</v>
      </c>
      <c r="P196" s="55">
        <v>16</v>
      </c>
      <c r="Q196" s="55">
        <v>6</v>
      </c>
      <c r="R196" s="329">
        <v>1450</v>
      </c>
      <c r="S196" s="315">
        <v>1</v>
      </c>
      <c r="T196" s="55"/>
      <c r="U196" s="314" t="s">
        <v>5013</v>
      </c>
      <c r="V196" s="68"/>
      <c r="W196" s="286">
        <v>0</v>
      </c>
      <c r="X196" t="s">
        <v>2095</v>
      </c>
      <c r="Y196" t="s">
        <v>1993</v>
      </c>
      <c r="Z196" s="57" t="s">
        <v>1993</v>
      </c>
      <c r="AA196" s="322" t="s">
        <v>1747</v>
      </c>
      <c r="AB196" s="291">
        <v>15000</v>
      </c>
      <c r="AC196" s="299">
        <v>6000</v>
      </c>
      <c r="AD196" s="305" t="s">
        <v>2890</v>
      </c>
      <c r="AE196" s="81" t="s">
        <v>625</v>
      </c>
    </row>
    <row r="197" spans="1:31">
      <c r="A197" s="67" t="s">
        <v>2821</v>
      </c>
      <c r="B197" s="67">
        <v>110</v>
      </c>
      <c r="C197" s="30" t="s">
        <v>2664</v>
      </c>
      <c r="D197" s="308" t="s">
        <v>3854</v>
      </c>
      <c r="E197" s="55">
        <v>14</v>
      </c>
      <c r="F197" s="68">
        <f t="shared" si="6"/>
        <v>14</v>
      </c>
      <c r="G197" s="67" t="s">
        <v>3169</v>
      </c>
      <c r="H197" s="68" t="s">
        <v>3171</v>
      </c>
      <c r="I197" s="67">
        <v>720</v>
      </c>
      <c r="J197" s="67">
        <v>20</v>
      </c>
      <c r="K197" s="68">
        <v>115</v>
      </c>
      <c r="L197" s="55">
        <v>64</v>
      </c>
      <c r="M197" s="55">
        <v>15</v>
      </c>
      <c r="N197" s="55">
        <v>18</v>
      </c>
      <c r="O197" s="68">
        <v>12</v>
      </c>
      <c r="P197" s="55"/>
      <c r="Q197" s="55">
        <v>3</v>
      </c>
      <c r="R197" s="329"/>
      <c r="S197" s="315">
        <v>177</v>
      </c>
      <c r="T197" s="55"/>
      <c r="U197" s="314" t="s">
        <v>4841</v>
      </c>
      <c r="V197" s="68"/>
      <c r="W197" s="286">
        <v>300</v>
      </c>
      <c r="X197" t="s">
        <v>2068</v>
      </c>
      <c r="Y197" t="s">
        <v>3751</v>
      </c>
      <c r="Z197" s="57" t="s">
        <v>2236</v>
      </c>
      <c r="AA197" s="322" t="s">
        <v>2818</v>
      </c>
      <c r="AB197" s="291">
        <v>2400000</v>
      </c>
      <c r="AC197" s="299">
        <v>1450000</v>
      </c>
      <c r="AD197" s="305" t="s">
        <v>1092</v>
      </c>
      <c r="AE197" s="29" t="s">
        <v>3855</v>
      </c>
    </row>
    <row r="198" spans="1:31">
      <c r="A198" s="67" t="s">
        <v>1747</v>
      </c>
      <c r="B198" s="67">
        <v>89</v>
      </c>
      <c r="C198" s="30" t="s">
        <v>2664</v>
      </c>
      <c r="D198" s="308" t="s">
        <v>1633</v>
      </c>
      <c r="E198" s="55">
        <v>6</v>
      </c>
      <c r="F198" s="68">
        <f t="shared" si="6"/>
        <v>5</v>
      </c>
      <c r="G198" s="67" t="s">
        <v>1917</v>
      </c>
      <c r="H198" s="68" t="s">
        <v>5063</v>
      </c>
      <c r="I198" s="67">
        <v>100</v>
      </c>
      <c r="J198" s="67">
        <v>15</v>
      </c>
      <c r="K198" s="68">
        <v>20</v>
      </c>
      <c r="L198" s="55">
        <v>39</v>
      </c>
      <c r="M198" s="55">
        <v>16</v>
      </c>
      <c r="N198" s="55">
        <v>14</v>
      </c>
      <c r="O198" s="68">
        <v>12</v>
      </c>
      <c r="P198" s="55">
        <v>16</v>
      </c>
      <c r="Q198" s="55">
        <v>4</v>
      </c>
      <c r="R198" s="329">
        <v>1030</v>
      </c>
      <c r="S198" s="315">
        <v>2</v>
      </c>
      <c r="T198" s="55" t="s">
        <v>2821</v>
      </c>
      <c r="U198" s="315">
        <v>6</v>
      </c>
      <c r="V198" s="68"/>
      <c r="W198" s="286">
        <v>10</v>
      </c>
      <c r="X198" t="s">
        <v>2086</v>
      </c>
      <c r="Y198" t="s">
        <v>1993</v>
      </c>
      <c r="Z198" s="57" t="s">
        <v>1993</v>
      </c>
      <c r="AA198" s="322" t="s">
        <v>1747</v>
      </c>
      <c r="AB198" s="291">
        <v>90000</v>
      </c>
      <c r="AC198" s="299">
        <v>50000</v>
      </c>
      <c r="AD198" s="305" t="s">
        <v>2938</v>
      </c>
      <c r="AE198" s="81" t="s">
        <v>625</v>
      </c>
    </row>
    <row r="199" spans="1:31">
      <c r="A199" s="67" t="s">
        <v>2821</v>
      </c>
      <c r="B199" s="67">
        <v>114</v>
      </c>
      <c r="C199" s="30" t="s">
        <v>2664</v>
      </c>
      <c r="D199" s="308" t="s">
        <v>2950</v>
      </c>
      <c r="E199" s="55">
        <v>19</v>
      </c>
      <c r="F199" s="68">
        <f t="shared" si="6"/>
        <v>18</v>
      </c>
      <c r="G199" s="67" t="s">
        <v>3170</v>
      </c>
      <c r="H199" s="68" t="s">
        <v>3171</v>
      </c>
      <c r="I199" s="67">
        <v>1800</v>
      </c>
      <c r="J199" s="67">
        <v>20</v>
      </c>
      <c r="K199" s="68">
        <v>150</v>
      </c>
      <c r="L199" s="55">
        <v>98</v>
      </c>
      <c r="M199" s="55">
        <v>16</v>
      </c>
      <c r="N199" s="55">
        <v>16</v>
      </c>
      <c r="O199" s="68">
        <v>13</v>
      </c>
      <c r="P199" s="55"/>
      <c r="Q199" s="55">
        <v>3</v>
      </c>
      <c r="R199" s="329"/>
      <c r="S199" s="315">
        <v>5402</v>
      </c>
      <c r="T199" s="55" t="s">
        <v>2821</v>
      </c>
      <c r="U199" s="314" t="s">
        <v>5032</v>
      </c>
      <c r="V199" s="68"/>
      <c r="W199" s="286">
        <v>20000</v>
      </c>
      <c r="X199" t="s">
        <v>2075</v>
      </c>
      <c r="Y199" t="s">
        <v>2237</v>
      </c>
      <c r="Z199" s="57" t="s">
        <v>2249</v>
      </c>
      <c r="AA199" s="322" t="s">
        <v>2818</v>
      </c>
      <c r="AD199" s="305" t="s">
        <v>2938</v>
      </c>
      <c r="AE199" s="81" t="s">
        <v>625</v>
      </c>
    </row>
    <row r="200" spans="1:31">
      <c r="A200" s="67" t="s">
        <v>1917</v>
      </c>
      <c r="B200" s="67">
        <v>171</v>
      </c>
      <c r="C200" s="30" t="s">
        <v>2664</v>
      </c>
      <c r="D200" s="308" t="s">
        <v>1998</v>
      </c>
      <c r="E200" s="55">
        <v>15</v>
      </c>
      <c r="F200" s="68">
        <f t="shared" si="6"/>
        <v>14</v>
      </c>
      <c r="G200" s="67" t="s">
        <v>3169</v>
      </c>
      <c r="H200" s="68" t="s">
        <v>3171</v>
      </c>
      <c r="I200" s="67">
        <v>680</v>
      </c>
      <c r="J200" s="67">
        <v>15</v>
      </c>
      <c r="K200" s="68">
        <v>100</v>
      </c>
      <c r="L200" s="55">
        <v>59</v>
      </c>
      <c r="M200" s="55">
        <v>12</v>
      </c>
      <c r="N200" s="55">
        <v>16</v>
      </c>
      <c r="O200" s="68">
        <v>12</v>
      </c>
      <c r="P200" s="55"/>
      <c r="Q200" s="55">
        <v>2</v>
      </c>
      <c r="R200" s="329"/>
      <c r="S200" s="315">
        <v>440</v>
      </c>
      <c r="T200" s="55" t="s">
        <v>2821</v>
      </c>
      <c r="U200" s="315">
        <v>655</v>
      </c>
      <c r="V200" s="68"/>
      <c r="W200" s="286">
        <v>4800</v>
      </c>
      <c r="X200" t="s">
        <v>2079</v>
      </c>
      <c r="Y200" t="s">
        <v>2237</v>
      </c>
      <c r="Z200" s="57" t="s">
        <v>3750</v>
      </c>
      <c r="AA200" s="322" t="s">
        <v>1747</v>
      </c>
      <c r="AB200" s="291">
        <v>4875000</v>
      </c>
      <c r="AC200" s="299">
        <v>2550000</v>
      </c>
      <c r="AD200" s="305" t="s">
        <v>1208</v>
      </c>
      <c r="AE200" s="81" t="s">
        <v>625</v>
      </c>
    </row>
    <row r="201" spans="1:31">
      <c r="A201" s="67" t="s">
        <v>2821</v>
      </c>
      <c r="B201" s="67">
        <v>156</v>
      </c>
      <c r="C201" s="30" t="s">
        <v>2666</v>
      </c>
      <c r="D201" s="311" t="s">
        <v>2437</v>
      </c>
      <c r="E201" s="55">
        <v>12</v>
      </c>
      <c r="F201" s="68">
        <f t="shared" si="6"/>
        <v>8</v>
      </c>
      <c r="G201" s="78" t="s">
        <v>1917</v>
      </c>
      <c r="H201" s="28" t="s">
        <v>5063</v>
      </c>
      <c r="I201" s="67">
        <v>180</v>
      </c>
      <c r="J201" s="67">
        <v>15</v>
      </c>
      <c r="K201" s="68">
        <v>45</v>
      </c>
      <c r="L201" s="55">
        <v>42</v>
      </c>
      <c r="M201" s="55">
        <v>18</v>
      </c>
      <c r="N201" s="55">
        <v>16</v>
      </c>
      <c r="O201" s="68">
        <v>14</v>
      </c>
      <c r="P201" s="55">
        <v>16</v>
      </c>
      <c r="Q201" s="55">
        <v>6</v>
      </c>
      <c r="R201" s="329">
        <v>1050</v>
      </c>
      <c r="S201" s="315">
        <v>4</v>
      </c>
      <c r="T201" s="55" t="s">
        <v>2819</v>
      </c>
      <c r="U201" s="314" t="s">
        <v>5024</v>
      </c>
      <c r="V201" s="68"/>
      <c r="W201" s="286">
        <v>100</v>
      </c>
      <c r="X201" t="s">
        <v>2071</v>
      </c>
      <c r="Y201" t="s">
        <v>2248</v>
      </c>
      <c r="Z201" s="57" t="s">
        <v>3750</v>
      </c>
      <c r="AA201" s="322" t="s">
        <v>2461</v>
      </c>
      <c r="AD201" s="305" t="s">
        <v>1211</v>
      </c>
      <c r="AE201" s="34" t="s">
        <v>4919</v>
      </c>
    </row>
    <row r="202" spans="1:31">
      <c r="A202" s="67" t="s">
        <v>364</v>
      </c>
      <c r="B202" s="67">
        <v>182</v>
      </c>
      <c r="C202" s="30" t="s">
        <v>2664</v>
      </c>
      <c r="D202" s="308" t="s">
        <v>2616</v>
      </c>
      <c r="E202" s="55">
        <v>6</v>
      </c>
      <c r="F202" s="68">
        <f t="shared" si="6"/>
        <v>5</v>
      </c>
      <c r="G202" s="67" t="s">
        <v>1917</v>
      </c>
      <c r="H202" s="68" t="s">
        <v>5063</v>
      </c>
      <c r="I202" s="67">
        <v>110</v>
      </c>
      <c r="J202" s="67">
        <v>15</v>
      </c>
      <c r="K202" s="68">
        <v>30</v>
      </c>
      <c r="L202" s="55">
        <v>40</v>
      </c>
      <c r="M202" s="55">
        <v>16</v>
      </c>
      <c r="N202" s="55">
        <v>17</v>
      </c>
      <c r="O202" s="68">
        <v>12</v>
      </c>
      <c r="P202" s="55">
        <v>12</v>
      </c>
      <c r="Q202" s="55">
        <v>3</v>
      </c>
      <c r="R202" s="329">
        <v>750</v>
      </c>
      <c r="S202" s="315">
        <v>2</v>
      </c>
      <c r="T202" s="55" t="s">
        <v>2821</v>
      </c>
      <c r="U202" s="314" t="s">
        <v>5015</v>
      </c>
      <c r="V202" s="68"/>
      <c r="W202" s="286">
        <v>15</v>
      </c>
      <c r="X202" t="s">
        <v>2093</v>
      </c>
      <c r="Y202" t="s">
        <v>1993</v>
      </c>
      <c r="Z202" s="57" t="s">
        <v>1993</v>
      </c>
      <c r="AA202" s="322" t="s">
        <v>1747</v>
      </c>
      <c r="AB202" s="291">
        <v>160000</v>
      </c>
      <c r="AC202" s="299">
        <v>80000</v>
      </c>
      <c r="AD202" s="304" t="s">
        <v>2951</v>
      </c>
      <c r="AE202" s="256" t="s">
        <v>625</v>
      </c>
    </row>
    <row r="203" spans="1:31">
      <c r="A203" s="2" t="s">
        <v>1758</v>
      </c>
      <c r="B203" s="5">
        <v>134</v>
      </c>
      <c r="C203" s="240" t="s">
        <v>2664</v>
      </c>
      <c r="D203" s="310" t="s">
        <v>3553</v>
      </c>
      <c r="E203" s="5">
        <v>15</v>
      </c>
      <c r="F203" s="91">
        <f t="shared" si="6"/>
        <v>14</v>
      </c>
      <c r="G203" s="2" t="s">
        <v>1918</v>
      </c>
      <c r="H203" s="32" t="s">
        <v>4911</v>
      </c>
      <c r="I203" s="5">
        <v>145</v>
      </c>
      <c r="J203" s="5">
        <v>10</v>
      </c>
      <c r="K203" s="91">
        <v>15</v>
      </c>
      <c r="L203" s="5">
        <v>54</v>
      </c>
      <c r="M203" s="5">
        <v>18</v>
      </c>
      <c r="N203" s="5">
        <v>18</v>
      </c>
      <c r="O203" s="91">
        <v>7</v>
      </c>
      <c r="P203" s="5">
        <v>16</v>
      </c>
      <c r="Q203" s="5">
        <v>4</v>
      </c>
      <c r="R203" s="330">
        <v>1150</v>
      </c>
      <c r="S203" s="316">
        <v>1</v>
      </c>
      <c r="T203" s="2" t="s">
        <v>2821</v>
      </c>
      <c r="U203" s="316">
        <v>0</v>
      </c>
      <c r="W203" s="286">
        <v>0.1</v>
      </c>
      <c r="X203" t="s">
        <v>2085</v>
      </c>
      <c r="Y203" t="s">
        <v>2245</v>
      </c>
      <c r="Z203" s="57" t="s">
        <v>1993</v>
      </c>
      <c r="AA203" s="322" t="s">
        <v>2818</v>
      </c>
      <c r="AD203" s="306" t="s">
        <v>3066</v>
      </c>
    </row>
    <row r="204" spans="1:31">
      <c r="A204" s="67" t="s">
        <v>2821</v>
      </c>
      <c r="B204" s="67">
        <v>113</v>
      </c>
      <c r="C204" s="30" t="s">
        <v>2664</v>
      </c>
      <c r="D204" s="308" t="s">
        <v>2952</v>
      </c>
      <c r="E204" s="55">
        <v>11</v>
      </c>
      <c r="F204" s="68">
        <f t="shared" si="6"/>
        <v>10</v>
      </c>
      <c r="G204" s="67" t="s">
        <v>1918</v>
      </c>
      <c r="H204" s="68" t="s">
        <v>4911</v>
      </c>
      <c r="I204" s="67">
        <v>120</v>
      </c>
      <c r="J204" s="67">
        <v>10</v>
      </c>
      <c r="K204" s="68">
        <v>30</v>
      </c>
      <c r="L204" s="55">
        <v>44</v>
      </c>
      <c r="M204" s="55">
        <v>18</v>
      </c>
      <c r="N204" s="55">
        <v>16</v>
      </c>
      <c r="O204" s="68">
        <v>8</v>
      </c>
      <c r="P204" s="55">
        <v>16</v>
      </c>
      <c r="Q204" s="55">
        <v>4</v>
      </c>
      <c r="R204" s="329">
        <v>1000</v>
      </c>
      <c r="S204" s="315">
        <v>2</v>
      </c>
      <c r="T204" s="55" t="s">
        <v>2821</v>
      </c>
      <c r="U204" s="314" t="s">
        <v>5013</v>
      </c>
      <c r="V204" s="68" t="s">
        <v>2455</v>
      </c>
      <c r="W204" s="286">
        <v>0.04</v>
      </c>
      <c r="X204" t="s">
        <v>2086</v>
      </c>
      <c r="Y204" t="s">
        <v>3751</v>
      </c>
      <c r="Z204" s="57" t="s">
        <v>2236</v>
      </c>
      <c r="AA204" s="322" t="s">
        <v>2818</v>
      </c>
      <c r="AB204" s="295">
        <v>150000</v>
      </c>
      <c r="AD204" s="305" t="s">
        <v>2936</v>
      </c>
      <c r="AE204" s="257" t="s">
        <v>3462</v>
      </c>
    </row>
    <row r="205" spans="1:31">
      <c r="A205" s="67" t="s">
        <v>2821</v>
      </c>
      <c r="B205" s="67">
        <v>112</v>
      </c>
      <c r="C205" s="30" t="s">
        <v>2664</v>
      </c>
      <c r="D205" s="308" t="s">
        <v>2276</v>
      </c>
      <c r="E205" s="55">
        <v>9</v>
      </c>
      <c r="F205" s="68">
        <f t="shared" si="6"/>
        <v>8</v>
      </c>
      <c r="G205" s="67" t="s">
        <v>1770</v>
      </c>
      <c r="H205" s="68" t="s">
        <v>4911</v>
      </c>
      <c r="I205" s="67">
        <v>90</v>
      </c>
      <c r="J205" s="67">
        <v>10</v>
      </c>
      <c r="K205" s="68">
        <v>20</v>
      </c>
      <c r="L205" s="55">
        <v>38</v>
      </c>
      <c r="M205" s="55">
        <v>22</v>
      </c>
      <c r="N205" s="55">
        <v>16</v>
      </c>
      <c r="O205" s="68">
        <v>3</v>
      </c>
      <c r="P205" s="55">
        <v>16</v>
      </c>
      <c r="Q205" s="55">
        <v>4</v>
      </c>
      <c r="R205" s="329">
        <v>1150</v>
      </c>
      <c r="S205" s="315">
        <v>1</v>
      </c>
      <c r="T205" s="55" t="s">
        <v>2821</v>
      </c>
      <c r="U205" s="314" t="s">
        <v>5013</v>
      </c>
      <c r="V205" s="68" t="s">
        <v>2455</v>
      </c>
      <c r="W205" s="286">
        <v>2.5000000000000001E-2</v>
      </c>
      <c r="X205" t="s">
        <v>2093</v>
      </c>
      <c r="Y205" t="s">
        <v>2241</v>
      </c>
      <c r="Z205" s="57" t="s">
        <v>1993</v>
      </c>
      <c r="AA205" s="322" t="s">
        <v>2818</v>
      </c>
      <c r="AB205" s="291">
        <v>210000</v>
      </c>
      <c r="AC205" s="299">
        <v>85000</v>
      </c>
      <c r="AD205" s="305" t="s">
        <v>2936</v>
      </c>
      <c r="AE205" s="81" t="s">
        <v>625</v>
      </c>
    </row>
    <row r="206" spans="1:31">
      <c r="A206" s="67" t="s">
        <v>2821</v>
      </c>
      <c r="B206" s="67">
        <v>112</v>
      </c>
      <c r="C206" s="30" t="s">
        <v>2664</v>
      </c>
      <c r="D206" s="308" t="s">
        <v>349</v>
      </c>
      <c r="E206" s="55">
        <v>9</v>
      </c>
      <c r="F206" s="68">
        <f t="shared" si="6"/>
        <v>8</v>
      </c>
      <c r="G206" s="67" t="s">
        <v>1770</v>
      </c>
      <c r="H206" s="68" t="s">
        <v>4911</v>
      </c>
      <c r="I206" s="67">
        <v>90</v>
      </c>
      <c r="J206" s="67">
        <v>10</v>
      </c>
      <c r="K206" s="68">
        <v>20</v>
      </c>
      <c r="L206" s="55">
        <v>38</v>
      </c>
      <c r="M206" s="55">
        <v>22</v>
      </c>
      <c r="N206" s="55">
        <v>16</v>
      </c>
      <c r="O206" s="68">
        <v>3</v>
      </c>
      <c r="P206" s="55">
        <v>16</v>
      </c>
      <c r="Q206" s="55">
        <v>4</v>
      </c>
      <c r="R206" s="329">
        <v>1150</v>
      </c>
      <c r="S206" s="315">
        <v>1</v>
      </c>
      <c r="T206" s="55" t="s">
        <v>2821</v>
      </c>
      <c r="U206" s="314" t="s">
        <v>5013</v>
      </c>
      <c r="V206" s="68" t="s">
        <v>2455</v>
      </c>
      <c r="W206" s="286">
        <v>2.5000000000000001E-2</v>
      </c>
      <c r="X206" t="s">
        <v>2093</v>
      </c>
      <c r="Y206" t="s">
        <v>2241</v>
      </c>
      <c r="Z206" s="57" t="s">
        <v>1993</v>
      </c>
      <c r="AA206" s="322" t="s">
        <v>2818</v>
      </c>
      <c r="AB206" s="291">
        <v>210000</v>
      </c>
      <c r="AC206" s="299">
        <v>85000</v>
      </c>
      <c r="AD206" s="305" t="s">
        <v>2936</v>
      </c>
      <c r="AE206" s="257"/>
    </row>
    <row r="207" spans="1:31">
      <c r="A207" s="67" t="s">
        <v>1747</v>
      </c>
      <c r="B207" s="67">
        <v>153</v>
      </c>
      <c r="C207" s="30" t="s">
        <v>2664</v>
      </c>
      <c r="D207" s="308" t="s">
        <v>2954</v>
      </c>
      <c r="E207" s="55">
        <v>20</v>
      </c>
      <c r="F207" s="68">
        <f t="shared" si="6"/>
        <v>20</v>
      </c>
      <c r="G207" s="67" t="s">
        <v>3171</v>
      </c>
      <c r="H207" s="68" t="s">
        <v>5066</v>
      </c>
      <c r="I207" s="67">
        <v>2100</v>
      </c>
      <c r="J207" s="67">
        <v>20</v>
      </c>
      <c r="K207" s="68">
        <v>100</v>
      </c>
      <c r="L207" s="55">
        <v>126</v>
      </c>
      <c r="M207" s="55">
        <v>4</v>
      </c>
      <c r="N207" s="55">
        <v>16</v>
      </c>
      <c r="O207" s="68">
        <v>14</v>
      </c>
      <c r="P207" s="55"/>
      <c r="Q207" s="55">
        <v>1</v>
      </c>
      <c r="R207" s="329"/>
      <c r="S207" s="315">
        <v>1000</v>
      </c>
      <c r="T207" s="55"/>
      <c r="U207" s="315">
        <v>2000</v>
      </c>
      <c r="V207" s="68"/>
      <c r="W207" s="286">
        <v>600000</v>
      </c>
      <c r="X207" t="s">
        <v>2076</v>
      </c>
      <c r="Y207" t="s">
        <v>4039</v>
      </c>
      <c r="Z207" s="57" t="s">
        <v>2236</v>
      </c>
      <c r="AA207" s="322" t="s">
        <v>1747</v>
      </c>
      <c r="AB207" s="291">
        <v>100000000</v>
      </c>
      <c r="AC207" s="299">
        <v>45000000</v>
      </c>
      <c r="AD207" s="305" t="s">
        <v>3058</v>
      </c>
      <c r="AE207" s="81" t="s">
        <v>625</v>
      </c>
    </row>
    <row r="208" spans="1:31">
      <c r="A208" s="224" t="s">
        <v>1758</v>
      </c>
      <c r="B208" s="224">
        <v>67</v>
      </c>
      <c r="C208" s="240" t="s">
        <v>2664</v>
      </c>
      <c r="D208" s="310" t="s">
        <v>2446</v>
      </c>
      <c r="E208" s="5">
        <v>8</v>
      </c>
      <c r="F208" s="68">
        <f t="shared" si="6"/>
        <v>7</v>
      </c>
      <c r="G208" s="2" t="s">
        <v>3169</v>
      </c>
      <c r="H208" s="32" t="s">
        <v>3171</v>
      </c>
      <c r="I208" s="5">
        <v>900</v>
      </c>
      <c r="J208" s="5">
        <v>15</v>
      </c>
      <c r="K208" s="91">
        <v>90</v>
      </c>
      <c r="L208" s="5">
        <v>69</v>
      </c>
      <c r="M208" s="5">
        <v>16</v>
      </c>
      <c r="N208" s="5">
        <v>14</v>
      </c>
      <c r="O208" s="91">
        <v>12</v>
      </c>
      <c r="Q208" s="5">
        <v>3</v>
      </c>
      <c r="S208" s="316">
        <v>2</v>
      </c>
      <c r="T208" s="2" t="s">
        <v>2821</v>
      </c>
      <c r="U208" s="316">
        <v>24</v>
      </c>
      <c r="W208" s="286">
        <v>700</v>
      </c>
      <c r="X208" t="s">
        <v>2071</v>
      </c>
      <c r="Y208" t="s">
        <v>3751</v>
      </c>
      <c r="Z208" s="57" t="s">
        <v>1993</v>
      </c>
      <c r="AA208" s="322" t="s">
        <v>1747</v>
      </c>
      <c r="AB208" s="291">
        <v>750000</v>
      </c>
      <c r="AC208" s="299">
        <v>225000</v>
      </c>
      <c r="AD208" s="306" t="s">
        <v>226</v>
      </c>
    </row>
    <row r="209" spans="1:48">
      <c r="A209" s="76" t="s">
        <v>2665</v>
      </c>
      <c r="B209" s="67"/>
      <c r="C209" s="77" t="s">
        <v>2666</v>
      </c>
      <c r="D209" s="311" t="s">
        <v>4669</v>
      </c>
      <c r="E209" s="55">
        <v>12</v>
      </c>
      <c r="F209" s="68">
        <f t="shared" ref="F209:F240" si="7">E209-IF(T209="A",4,IF(T209="E",2,IF(T209="S",1,IF(T209="U",-1,0))))</f>
        <v>10</v>
      </c>
      <c r="G209" s="67" t="s">
        <v>1917</v>
      </c>
      <c r="H209" s="68" t="s">
        <v>5063</v>
      </c>
      <c r="I209" s="67">
        <v>130</v>
      </c>
      <c r="J209" s="67">
        <v>15</v>
      </c>
      <c r="K209" s="68">
        <v>20</v>
      </c>
      <c r="L209" s="55">
        <v>43</v>
      </c>
      <c r="M209" s="55">
        <v>14</v>
      </c>
      <c r="N209" s="55">
        <v>16</v>
      </c>
      <c r="O209" s="68">
        <v>12</v>
      </c>
      <c r="P209" s="55">
        <v>12</v>
      </c>
      <c r="Q209" s="55">
        <v>3</v>
      </c>
      <c r="R209" s="329">
        <v>870</v>
      </c>
      <c r="S209" s="315">
        <v>4</v>
      </c>
      <c r="T209" s="55" t="s">
        <v>1760</v>
      </c>
      <c r="U209" s="315">
        <v>6</v>
      </c>
      <c r="V209" s="68"/>
      <c r="W209" s="286">
        <v>5</v>
      </c>
      <c r="X209" t="s">
        <v>2093</v>
      </c>
      <c r="Y209" t="s">
        <v>1993</v>
      </c>
      <c r="Z209" s="57" t="s">
        <v>1993</v>
      </c>
      <c r="AA209" s="322" t="s">
        <v>2461</v>
      </c>
      <c r="AD209" s="308" t="s">
        <v>581</v>
      </c>
      <c r="AE209" s="81" t="s">
        <v>625</v>
      </c>
      <c r="AL209" s="1" t="s">
        <v>1747</v>
      </c>
      <c r="AT209" s="1" t="s">
        <v>2109</v>
      </c>
      <c r="AU209" s="1" t="s">
        <v>2111</v>
      </c>
      <c r="AV209" s="1"/>
    </row>
    <row r="210" spans="1:48">
      <c r="A210" s="67" t="s">
        <v>1917</v>
      </c>
      <c r="B210" s="67">
        <v>83</v>
      </c>
      <c r="C210" s="30" t="s">
        <v>2664</v>
      </c>
      <c r="D210" s="308" t="s">
        <v>1885</v>
      </c>
      <c r="E210" s="55">
        <v>8</v>
      </c>
      <c r="F210" s="68">
        <f t="shared" si="7"/>
        <v>8</v>
      </c>
      <c r="G210" s="67" t="s">
        <v>1918</v>
      </c>
      <c r="H210" s="68" t="s">
        <v>4911</v>
      </c>
      <c r="I210" s="67">
        <v>70</v>
      </c>
      <c r="J210" s="67">
        <v>10</v>
      </c>
      <c r="K210" s="68">
        <v>20</v>
      </c>
      <c r="L210" s="55">
        <v>35</v>
      </c>
      <c r="M210" s="55">
        <v>14</v>
      </c>
      <c r="N210" s="55">
        <v>12</v>
      </c>
      <c r="O210" s="68">
        <v>6</v>
      </c>
      <c r="P210" s="55">
        <v>12</v>
      </c>
      <c r="Q210" s="55">
        <v>3</v>
      </c>
      <c r="R210" s="329">
        <v>950</v>
      </c>
      <c r="S210" s="315">
        <v>1</v>
      </c>
      <c r="T210" s="55"/>
      <c r="U210" s="315">
        <v>0</v>
      </c>
      <c r="V210" s="68"/>
      <c r="W210" s="286">
        <v>7.4999999999999997E-2</v>
      </c>
      <c r="X210" t="s">
        <v>2085</v>
      </c>
      <c r="Y210" t="s">
        <v>3751</v>
      </c>
      <c r="Z210" s="57" t="s">
        <v>1993</v>
      </c>
      <c r="AA210" s="322" t="s">
        <v>3456</v>
      </c>
      <c r="AB210" s="291">
        <v>43000</v>
      </c>
      <c r="AC210" s="299">
        <v>10000</v>
      </c>
      <c r="AD210" s="307" t="s">
        <v>1567</v>
      </c>
      <c r="AE210" s="81" t="s">
        <v>625</v>
      </c>
    </row>
    <row r="211" spans="1:48">
      <c r="A211" s="67" t="s">
        <v>1917</v>
      </c>
      <c r="B211" s="67">
        <v>83</v>
      </c>
      <c r="C211" s="30" t="s">
        <v>2664</v>
      </c>
      <c r="D211" s="308" t="s">
        <v>1886</v>
      </c>
      <c r="E211" s="55">
        <v>8</v>
      </c>
      <c r="F211" s="68">
        <f t="shared" si="7"/>
        <v>8</v>
      </c>
      <c r="G211" s="67" t="s">
        <v>1918</v>
      </c>
      <c r="H211" s="68" t="s">
        <v>4911</v>
      </c>
      <c r="I211" s="67">
        <v>70</v>
      </c>
      <c r="J211" s="67">
        <v>10</v>
      </c>
      <c r="K211" s="68">
        <v>20</v>
      </c>
      <c r="L211" s="55">
        <v>35</v>
      </c>
      <c r="M211" s="55">
        <v>14</v>
      </c>
      <c r="N211" s="55">
        <v>12</v>
      </c>
      <c r="O211" s="68">
        <v>6</v>
      </c>
      <c r="P211" s="55">
        <v>12</v>
      </c>
      <c r="Q211" s="55">
        <v>3</v>
      </c>
      <c r="R211" s="329">
        <v>950</v>
      </c>
      <c r="S211" s="315">
        <v>1</v>
      </c>
      <c r="T211" s="55"/>
      <c r="U211" s="315">
        <v>0</v>
      </c>
      <c r="V211" s="68"/>
      <c r="W211" s="286">
        <v>7.4999999999999997E-2</v>
      </c>
      <c r="X211" t="s">
        <v>2085</v>
      </c>
      <c r="Y211" t="s">
        <v>3751</v>
      </c>
      <c r="Z211" s="57" t="s">
        <v>1993</v>
      </c>
      <c r="AA211" s="322" t="s">
        <v>3456</v>
      </c>
      <c r="AB211" s="291">
        <v>43000</v>
      </c>
      <c r="AC211" s="299">
        <v>10000</v>
      </c>
      <c r="AD211" s="307" t="s">
        <v>1567</v>
      </c>
      <c r="AE211" s="81" t="s">
        <v>625</v>
      </c>
    </row>
    <row r="212" spans="1:48">
      <c r="A212" s="67" t="s">
        <v>1917</v>
      </c>
      <c r="B212" s="67">
        <v>83</v>
      </c>
      <c r="C212" s="30" t="s">
        <v>2664</v>
      </c>
      <c r="D212" s="308" t="s">
        <v>1887</v>
      </c>
      <c r="E212" s="55">
        <v>8</v>
      </c>
      <c r="F212" s="68">
        <f t="shared" si="7"/>
        <v>8</v>
      </c>
      <c r="G212" s="67" t="s">
        <v>1918</v>
      </c>
      <c r="H212" s="68" t="s">
        <v>4911</v>
      </c>
      <c r="I212" s="67">
        <v>70</v>
      </c>
      <c r="J212" s="67">
        <v>10</v>
      </c>
      <c r="K212" s="68">
        <v>20</v>
      </c>
      <c r="L212" s="55">
        <v>35</v>
      </c>
      <c r="M212" s="55">
        <v>14</v>
      </c>
      <c r="N212" s="55">
        <v>12</v>
      </c>
      <c r="O212" s="68">
        <v>6</v>
      </c>
      <c r="P212" s="55">
        <v>12</v>
      </c>
      <c r="Q212" s="55">
        <v>3</v>
      </c>
      <c r="R212" s="329">
        <v>950</v>
      </c>
      <c r="S212" s="315">
        <v>1</v>
      </c>
      <c r="T212" s="55"/>
      <c r="U212" s="315">
        <v>0</v>
      </c>
      <c r="V212" s="68"/>
      <c r="W212" s="286">
        <v>7.4999999999999997E-2</v>
      </c>
      <c r="X212" t="s">
        <v>2085</v>
      </c>
      <c r="Y212" t="s">
        <v>3751</v>
      </c>
      <c r="Z212" s="57" t="s">
        <v>1993</v>
      </c>
      <c r="AA212" s="322" t="s">
        <v>3456</v>
      </c>
      <c r="AB212" s="291">
        <v>43000</v>
      </c>
      <c r="AC212" s="299">
        <v>10000</v>
      </c>
      <c r="AD212" s="307" t="s">
        <v>1567</v>
      </c>
      <c r="AE212" s="81" t="s">
        <v>625</v>
      </c>
    </row>
    <row r="213" spans="1:48">
      <c r="A213" s="2" t="s">
        <v>1297</v>
      </c>
      <c r="B213" s="5">
        <v>54</v>
      </c>
      <c r="C213" s="240" t="s">
        <v>2664</v>
      </c>
      <c r="D213" s="310" t="s">
        <v>1356</v>
      </c>
      <c r="E213" s="5">
        <v>9</v>
      </c>
      <c r="F213" s="91">
        <f t="shared" si="7"/>
        <v>8</v>
      </c>
      <c r="G213" s="5" t="s">
        <v>1917</v>
      </c>
      <c r="H213" s="91" t="s">
        <v>5063</v>
      </c>
      <c r="I213" s="5">
        <v>60</v>
      </c>
      <c r="J213" s="5">
        <v>15</v>
      </c>
      <c r="K213" s="91">
        <v>30</v>
      </c>
      <c r="L213" s="5">
        <v>34</v>
      </c>
      <c r="M213" s="5">
        <v>14</v>
      </c>
      <c r="N213" s="5">
        <v>16</v>
      </c>
      <c r="O213" s="91">
        <v>11</v>
      </c>
      <c r="P213" s="5">
        <v>16</v>
      </c>
      <c r="Q213" s="5">
        <v>5</v>
      </c>
      <c r="R213" s="331">
        <v>1200</v>
      </c>
      <c r="S213" s="316">
        <v>2</v>
      </c>
      <c r="T213" s="5" t="s">
        <v>2821</v>
      </c>
      <c r="U213" s="316">
        <v>3</v>
      </c>
      <c r="W213" s="286">
        <v>25</v>
      </c>
      <c r="X213" t="s">
        <v>2076</v>
      </c>
      <c r="Y213" t="s">
        <v>2237</v>
      </c>
      <c r="Z213" s="57" t="s">
        <v>2243</v>
      </c>
      <c r="AA213" s="323" t="s">
        <v>1747</v>
      </c>
      <c r="AB213" s="291">
        <v>170000</v>
      </c>
      <c r="AC213" s="299">
        <v>100000</v>
      </c>
      <c r="AD213" s="238" t="s">
        <v>5355</v>
      </c>
    </row>
    <row r="214" spans="1:48">
      <c r="A214" s="67" t="s">
        <v>1747</v>
      </c>
      <c r="B214" s="67">
        <v>146</v>
      </c>
      <c r="C214" s="30" t="s">
        <v>2664</v>
      </c>
      <c r="D214" s="312" t="s">
        <v>3612</v>
      </c>
      <c r="E214" s="55">
        <v>15</v>
      </c>
      <c r="F214" s="68">
        <f t="shared" si="7"/>
        <v>14</v>
      </c>
      <c r="G214" s="67" t="s">
        <v>1917</v>
      </c>
      <c r="H214" s="68" t="s">
        <v>5063</v>
      </c>
      <c r="I214" s="67">
        <v>300</v>
      </c>
      <c r="J214" s="67">
        <v>15</v>
      </c>
      <c r="K214" s="68">
        <v>50</v>
      </c>
      <c r="L214" s="55">
        <v>66</v>
      </c>
      <c r="M214" s="55">
        <v>14</v>
      </c>
      <c r="N214" s="55">
        <v>16</v>
      </c>
      <c r="O214" s="68">
        <v>16</v>
      </c>
      <c r="P214" s="55">
        <v>12</v>
      </c>
      <c r="Q214" s="55">
        <v>4</v>
      </c>
      <c r="R214" s="329">
        <v>850</v>
      </c>
      <c r="S214" s="315">
        <v>15</v>
      </c>
      <c r="T214" s="55" t="s">
        <v>2821</v>
      </c>
      <c r="U214" s="315">
        <v>200</v>
      </c>
      <c r="V214" s="68"/>
      <c r="W214" s="286">
        <v>0.5</v>
      </c>
      <c r="X214" s="1" t="s">
        <v>2093</v>
      </c>
      <c r="Y214" s="1" t="s">
        <v>1993</v>
      </c>
      <c r="Z214" s="89" t="s">
        <v>1993</v>
      </c>
      <c r="AA214" s="322" t="s">
        <v>2818</v>
      </c>
      <c r="AB214" s="291">
        <v>600000</v>
      </c>
      <c r="AC214" s="299">
        <v>300000</v>
      </c>
      <c r="AD214" s="305" t="s">
        <v>1211</v>
      </c>
      <c r="AE214" s="81" t="s">
        <v>625</v>
      </c>
    </row>
    <row r="215" spans="1:48">
      <c r="A215" s="2" t="s">
        <v>1297</v>
      </c>
      <c r="B215" s="5">
        <v>55</v>
      </c>
      <c r="C215" s="240" t="s">
        <v>2664</v>
      </c>
      <c r="D215" s="310" t="s">
        <v>1352</v>
      </c>
      <c r="E215" s="5">
        <v>8</v>
      </c>
      <c r="F215" s="91">
        <f t="shared" si="7"/>
        <v>7</v>
      </c>
      <c r="G215" s="5" t="s">
        <v>1917</v>
      </c>
      <c r="H215" s="91" t="s">
        <v>5063</v>
      </c>
      <c r="I215" s="5">
        <v>120</v>
      </c>
      <c r="J215" s="5">
        <v>15</v>
      </c>
      <c r="K215" s="91">
        <v>25</v>
      </c>
      <c r="L215" s="5">
        <v>42</v>
      </c>
      <c r="M215" s="5">
        <v>14</v>
      </c>
      <c r="N215" s="5">
        <v>14</v>
      </c>
      <c r="O215" s="91">
        <v>12</v>
      </c>
      <c r="P215" s="5">
        <v>12</v>
      </c>
      <c r="Q215" s="5">
        <v>4</v>
      </c>
      <c r="R215" s="331">
        <v>850</v>
      </c>
      <c r="S215" s="316">
        <v>2</v>
      </c>
      <c r="T215" s="5" t="s">
        <v>2821</v>
      </c>
      <c r="U215" s="316">
        <v>14</v>
      </c>
      <c r="W215" s="286">
        <v>100</v>
      </c>
      <c r="X215" t="s">
        <v>2069</v>
      </c>
      <c r="Y215" t="s">
        <v>3751</v>
      </c>
      <c r="Z215" s="57" t="s">
        <v>5311</v>
      </c>
      <c r="AA215" s="323" t="s">
        <v>3456</v>
      </c>
      <c r="AB215" s="291">
        <v>160000</v>
      </c>
      <c r="AC215" s="299">
        <v>110000</v>
      </c>
      <c r="AD215" s="238" t="s">
        <v>2930</v>
      </c>
    </row>
    <row r="216" spans="1:48">
      <c r="A216" s="67" t="s">
        <v>2821</v>
      </c>
      <c r="B216" s="67">
        <v>64</v>
      </c>
      <c r="C216" s="30" t="s">
        <v>2664</v>
      </c>
      <c r="D216" s="308" t="s">
        <v>3993</v>
      </c>
      <c r="E216" s="55">
        <v>18</v>
      </c>
      <c r="F216" s="68">
        <f t="shared" si="7"/>
        <v>17</v>
      </c>
      <c r="G216" s="67" t="s">
        <v>3170</v>
      </c>
      <c r="H216" s="68" t="s">
        <v>3171</v>
      </c>
      <c r="I216" s="67">
        <v>1080</v>
      </c>
      <c r="J216" s="67">
        <v>20</v>
      </c>
      <c r="K216" s="68">
        <v>165</v>
      </c>
      <c r="L216" s="55">
        <v>88</v>
      </c>
      <c r="M216" s="55">
        <v>12</v>
      </c>
      <c r="N216" s="55">
        <v>20</v>
      </c>
      <c r="O216" s="68">
        <v>12</v>
      </c>
      <c r="P216" s="55"/>
      <c r="Q216" s="55">
        <v>3</v>
      </c>
      <c r="R216" s="329"/>
      <c r="S216" s="315">
        <v>200</v>
      </c>
      <c r="T216" s="55" t="s">
        <v>2821</v>
      </c>
      <c r="U216" s="314" t="s">
        <v>4830</v>
      </c>
      <c r="V216" s="68"/>
      <c r="W216" s="286">
        <v>40000</v>
      </c>
      <c r="X216" t="s">
        <v>2075</v>
      </c>
      <c r="Y216" t="s">
        <v>2237</v>
      </c>
      <c r="Z216" s="57" t="s">
        <v>3750</v>
      </c>
      <c r="AA216" s="321" t="s">
        <v>3456</v>
      </c>
      <c r="AB216" s="290">
        <v>57000000</v>
      </c>
      <c r="AC216" s="298">
        <v>40000000</v>
      </c>
      <c r="AD216" s="305" t="s">
        <v>5298</v>
      </c>
      <c r="AE216" s="34" t="s">
        <v>5288</v>
      </c>
    </row>
    <row r="217" spans="1:48">
      <c r="A217" s="67" t="s">
        <v>1747</v>
      </c>
      <c r="B217" s="67">
        <v>219</v>
      </c>
      <c r="C217" s="30" t="s">
        <v>2666</v>
      </c>
      <c r="D217" s="311" t="s">
        <v>948</v>
      </c>
      <c r="E217" s="55">
        <v>9</v>
      </c>
      <c r="F217" s="68">
        <f t="shared" si="7"/>
        <v>9</v>
      </c>
      <c r="G217" s="67" t="s">
        <v>1917</v>
      </c>
      <c r="H217" s="68" t="s">
        <v>5063</v>
      </c>
      <c r="I217" s="67">
        <v>200</v>
      </c>
      <c r="J217" s="67">
        <v>15</v>
      </c>
      <c r="K217" s="68">
        <v>50</v>
      </c>
      <c r="L217" s="55">
        <v>50</v>
      </c>
      <c r="M217" s="55">
        <v>12</v>
      </c>
      <c r="N217" s="55">
        <v>14</v>
      </c>
      <c r="O217" s="68">
        <v>16</v>
      </c>
      <c r="P217" s="55">
        <v>12</v>
      </c>
      <c r="Q217" s="55">
        <v>3</v>
      </c>
      <c r="R217" s="329">
        <v>850</v>
      </c>
      <c r="S217" s="315">
        <v>3</v>
      </c>
      <c r="T217" s="55" t="s">
        <v>2462</v>
      </c>
      <c r="U217" s="315">
        <v>6</v>
      </c>
      <c r="V217" s="68"/>
      <c r="W217" s="286">
        <v>70</v>
      </c>
      <c r="X217" t="s">
        <v>2068</v>
      </c>
      <c r="Y217" t="s">
        <v>2248</v>
      </c>
      <c r="Z217" s="57" t="s">
        <v>2243</v>
      </c>
      <c r="AA217" s="322" t="s">
        <v>2461</v>
      </c>
      <c r="AD217" s="305" t="s">
        <v>3066</v>
      </c>
      <c r="AE217" s="34" t="s">
        <v>1745</v>
      </c>
    </row>
    <row r="218" spans="1:48">
      <c r="A218" s="67" t="s">
        <v>2821</v>
      </c>
      <c r="B218" s="67">
        <v>118</v>
      </c>
      <c r="C218" s="30" t="s">
        <v>2664</v>
      </c>
      <c r="D218" s="308" t="s">
        <v>2955</v>
      </c>
      <c r="E218" s="55">
        <v>8</v>
      </c>
      <c r="F218" s="68">
        <f t="shared" si="7"/>
        <v>7</v>
      </c>
      <c r="G218" s="67" t="s">
        <v>1918</v>
      </c>
      <c r="H218" s="68" t="s">
        <v>4911</v>
      </c>
      <c r="I218" s="67">
        <v>60</v>
      </c>
      <c r="J218" s="67">
        <v>10</v>
      </c>
      <c r="K218" s="68">
        <v>15</v>
      </c>
      <c r="L218" s="55">
        <v>34</v>
      </c>
      <c r="M218" s="55">
        <v>18</v>
      </c>
      <c r="N218" s="55">
        <v>14</v>
      </c>
      <c r="O218" s="68">
        <v>6</v>
      </c>
      <c r="P218" s="55">
        <v>16</v>
      </c>
      <c r="Q218" s="55">
        <v>4</v>
      </c>
      <c r="R218" s="329">
        <v>1100</v>
      </c>
      <c r="S218" s="315">
        <v>1</v>
      </c>
      <c r="T218" s="55" t="s">
        <v>2821</v>
      </c>
      <c r="U218" s="314" t="s">
        <v>5013</v>
      </c>
      <c r="V218" s="68" t="s">
        <v>2455</v>
      </c>
      <c r="W218" s="286">
        <v>6.5000000000000002E-2</v>
      </c>
      <c r="X218" t="s">
        <v>2093</v>
      </c>
      <c r="Y218" t="s">
        <v>2237</v>
      </c>
      <c r="Z218" s="57" t="s">
        <v>1993</v>
      </c>
      <c r="AA218" s="322" t="s">
        <v>3456</v>
      </c>
      <c r="AD218" s="305" t="s">
        <v>2942</v>
      </c>
      <c r="AE218" s="81" t="s">
        <v>625</v>
      </c>
    </row>
    <row r="219" spans="1:48">
      <c r="A219" s="67" t="s">
        <v>2821</v>
      </c>
      <c r="B219" s="67">
        <v>86</v>
      </c>
      <c r="C219" s="30" t="s">
        <v>2664</v>
      </c>
      <c r="D219" s="308" t="s">
        <v>2042</v>
      </c>
      <c r="E219" s="55">
        <v>7</v>
      </c>
      <c r="F219" s="68">
        <f t="shared" si="7"/>
        <v>6</v>
      </c>
      <c r="G219" s="67" t="s">
        <v>1770</v>
      </c>
      <c r="H219" s="68" t="s">
        <v>4911</v>
      </c>
      <c r="I219" s="67">
        <v>100</v>
      </c>
      <c r="J219" s="67">
        <v>10</v>
      </c>
      <c r="K219" s="68"/>
      <c r="L219" s="55">
        <v>39</v>
      </c>
      <c r="M219" s="55">
        <v>22</v>
      </c>
      <c r="N219" s="55">
        <v>14</v>
      </c>
      <c r="O219" s="68">
        <v>4</v>
      </c>
      <c r="P219" s="55">
        <v>16</v>
      </c>
      <c r="Q219" s="55">
        <v>5</v>
      </c>
      <c r="R219" s="329">
        <v>1250</v>
      </c>
      <c r="S219" s="315">
        <v>1</v>
      </c>
      <c r="T219" s="55" t="s">
        <v>2821</v>
      </c>
      <c r="U219" s="314" t="s">
        <v>5013</v>
      </c>
      <c r="V219" s="68"/>
      <c r="W219" s="286">
        <v>0.05</v>
      </c>
      <c r="X219" t="s">
        <v>2086</v>
      </c>
      <c r="Y219" t="s">
        <v>1993</v>
      </c>
      <c r="Z219" s="57" t="s">
        <v>1993</v>
      </c>
      <c r="AA219" s="322" t="s">
        <v>2818</v>
      </c>
      <c r="AD219" s="305" t="s">
        <v>3069</v>
      </c>
      <c r="AE219" s="34" t="s">
        <v>345</v>
      </c>
    </row>
    <row r="220" spans="1:48">
      <c r="A220" s="67" t="s">
        <v>2821</v>
      </c>
      <c r="B220" s="67">
        <v>119</v>
      </c>
      <c r="C220" s="30" t="s">
        <v>2664</v>
      </c>
      <c r="D220" s="308" t="s">
        <v>1785</v>
      </c>
      <c r="E220" s="55">
        <v>26</v>
      </c>
      <c r="F220" s="68">
        <f t="shared" si="7"/>
        <v>24</v>
      </c>
      <c r="G220" s="67" t="s">
        <v>3170</v>
      </c>
      <c r="H220" s="68" t="s">
        <v>3171</v>
      </c>
      <c r="I220" s="67">
        <v>2100</v>
      </c>
      <c r="J220" s="67">
        <v>20</v>
      </c>
      <c r="K220" s="68">
        <v>250</v>
      </c>
      <c r="L220" s="55">
        <v>102</v>
      </c>
      <c r="M220" s="55">
        <v>16</v>
      </c>
      <c r="N220" s="55">
        <v>22</v>
      </c>
      <c r="O220" s="68">
        <v>16</v>
      </c>
      <c r="P220" s="55"/>
      <c r="Q220" s="55">
        <v>3</v>
      </c>
      <c r="R220" s="329"/>
      <c r="S220" s="315">
        <v>7039</v>
      </c>
      <c r="T220" s="55" t="s">
        <v>1760</v>
      </c>
      <c r="U220" s="314" t="s">
        <v>4845</v>
      </c>
      <c r="V220" s="68"/>
      <c r="W220" s="286">
        <v>15000</v>
      </c>
      <c r="X220" t="s">
        <v>2069</v>
      </c>
      <c r="Y220" t="s">
        <v>2237</v>
      </c>
      <c r="Z220" s="57" t="s">
        <v>3750</v>
      </c>
      <c r="AA220" s="322" t="s">
        <v>2818</v>
      </c>
      <c r="AD220" s="305" t="s">
        <v>2041</v>
      </c>
      <c r="AE220" s="34" t="s">
        <v>5282</v>
      </c>
    </row>
    <row r="221" spans="1:48">
      <c r="A221" s="67" t="s">
        <v>2821</v>
      </c>
      <c r="B221" s="67">
        <v>120</v>
      </c>
      <c r="C221" s="30" t="s">
        <v>2664</v>
      </c>
      <c r="D221" s="308" t="s">
        <v>3856</v>
      </c>
      <c r="E221" s="55">
        <v>16</v>
      </c>
      <c r="F221" s="68">
        <f t="shared" si="7"/>
        <v>15</v>
      </c>
      <c r="G221" s="67" t="s">
        <v>3169</v>
      </c>
      <c r="H221" s="68" t="s">
        <v>3171</v>
      </c>
      <c r="I221" s="67">
        <v>720</v>
      </c>
      <c r="J221" s="67">
        <v>15</v>
      </c>
      <c r="K221" s="68">
        <v>100</v>
      </c>
      <c r="L221" s="55">
        <v>64</v>
      </c>
      <c r="M221" s="55">
        <v>14</v>
      </c>
      <c r="N221" s="55">
        <v>14</v>
      </c>
      <c r="O221" s="68">
        <v>12</v>
      </c>
      <c r="P221" s="55"/>
      <c r="Q221" s="55">
        <v>3</v>
      </c>
      <c r="R221" s="329"/>
      <c r="S221" s="315">
        <v>920</v>
      </c>
      <c r="T221" s="55" t="s">
        <v>2821</v>
      </c>
      <c r="U221" s="314" t="s">
        <v>4846</v>
      </c>
      <c r="V221" s="68"/>
      <c r="W221" s="286">
        <v>6000</v>
      </c>
      <c r="X221" t="s">
        <v>2075</v>
      </c>
      <c r="Y221" t="s">
        <v>3751</v>
      </c>
      <c r="Z221" s="57" t="s">
        <v>2236</v>
      </c>
      <c r="AA221" s="322" t="s">
        <v>2818</v>
      </c>
      <c r="AD221" s="305" t="s">
        <v>1208</v>
      </c>
      <c r="AE221" s="81" t="s">
        <v>625</v>
      </c>
    </row>
    <row r="222" spans="1:48">
      <c r="A222" s="67" t="s">
        <v>1747</v>
      </c>
      <c r="B222" s="67">
        <v>218</v>
      </c>
      <c r="C222" s="30" t="s">
        <v>2664</v>
      </c>
      <c r="D222" s="308" t="s">
        <v>1738</v>
      </c>
      <c r="E222" s="55">
        <v>6</v>
      </c>
      <c r="F222" s="68">
        <f t="shared" si="7"/>
        <v>5</v>
      </c>
      <c r="G222" s="67" t="s">
        <v>1917</v>
      </c>
      <c r="H222" s="68" t="s">
        <v>5063</v>
      </c>
      <c r="I222" s="67">
        <v>150</v>
      </c>
      <c r="J222" s="67">
        <v>15</v>
      </c>
      <c r="K222" s="68">
        <v>30</v>
      </c>
      <c r="L222" s="55">
        <v>46</v>
      </c>
      <c r="M222" s="55">
        <v>14</v>
      </c>
      <c r="N222" s="55">
        <v>16</v>
      </c>
      <c r="O222" s="68">
        <v>13</v>
      </c>
      <c r="P222" s="55">
        <v>12</v>
      </c>
      <c r="Q222" s="55">
        <v>3</v>
      </c>
      <c r="R222" s="329">
        <v>830</v>
      </c>
      <c r="S222" s="315">
        <v>4</v>
      </c>
      <c r="T222" s="55" t="s">
        <v>2821</v>
      </c>
      <c r="U222" s="315">
        <v>10</v>
      </c>
      <c r="V222" s="68"/>
      <c r="W222" s="286">
        <v>5</v>
      </c>
      <c r="X222" t="s">
        <v>2069</v>
      </c>
      <c r="Y222" t="s">
        <v>3751</v>
      </c>
      <c r="Z222" s="57" t="s">
        <v>1993</v>
      </c>
      <c r="AA222" s="322" t="s">
        <v>1747</v>
      </c>
      <c r="AB222" s="291">
        <v>180000</v>
      </c>
      <c r="AC222" s="299">
        <v>95000</v>
      </c>
      <c r="AD222" s="305" t="s">
        <v>1211</v>
      </c>
      <c r="AE222" s="81" t="s">
        <v>625</v>
      </c>
    </row>
    <row r="223" spans="1:48">
      <c r="A223" s="67" t="s">
        <v>1747</v>
      </c>
      <c r="B223" s="67">
        <v>187</v>
      </c>
      <c r="C223" s="30" t="s">
        <v>2664</v>
      </c>
      <c r="D223" s="308" t="s">
        <v>1734</v>
      </c>
      <c r="E223" s="55">
        <v>11</v>
      </c>
      <c r="F223" s="68">
        <f t="shared" si="7"/>
        <v>10</v>
      </c>
      <c r="G223" s="67" t="s">
        <v>1918</v>
      </c>
      <c r="H223" s="68" t="s">
        <v>4911</v>
      </c>
      <c r="I223" s="67">
        <v>120</v>
      </c>
      <c r="J223" s="67">
        <v>10</v>
      </c>
      <c r="K223" s="68">
        <v>20</v>
      </c>
      <c r="L223" s="55">
        <v>42</v>
      </c>
      <c r="M223" s="55">
        <v>24</v>
      </c>
      <c r="N223" s="55">
        <v>16</v>
      </c>
      <c r="O223" s="68">
        <v>7</v>
      </c>
      <c r="P223" s="55">
        <v>16</v>
      </c>
      <c r="Q223" s="55">
        <v>6</v>
      </c>
      <c r="R223" s="329">
        <v>1500</v>
      </c>
      <c r="S223" s="315">
        <v>1</v>
      </c>
      <c r="T223" s="55" t="s">
        <v>2821</v>
      </c>
      <c r="U223" s="315">
        <v>0</v>
      </c>
      <c r="V223" s="68"/>
      <c r="W223" s="286">
        <v>0.11</v>
      </c>
      <c r="X223" t="s">
        <v>2093</v>
      </c>
      <c r="Y223" t="s">
        <v>2237</v>
      </c>
      <c r="Z223" s="57" t="s">
        <v>1993</v>
      </c>
      <c r="AA223" s="322" t="s">
        <v>2818</v>
      </c>
      <c r="AD223" s="305" t="s">
        <v>2930</v>
      </c>
      <c r="AE223" s="81" t="s">
        <v>625</v>
      </c>
    </row>
    <row r="224" spans="1:48">
      <c r="A224" s="67" t="s">
        <v>365</v>
      </c>
      <c r="B224" s="67">
        <v>121</v>
      </c>
      <c r="C224" s="30" t="s">
        <v>2664</v>
      </c>
      <c r="D224" s="308" t="s">
        <v>2643</v>
      </c>
      <c r="E224" s="55">
        <v>16</v>
      </c>
      <c r="F224" s="68">
        <f t="shared" si="7"/>
        <v>15</v>
      </c>
      <c r="G224" s="67" t="s">
        <v>3170</v>
      </c>
      <c r="H224" s="68" t="s">
        <v>3171</v>
      </c>
      <c r="I224" s="67">
        <v>1400</v>
      </c>
      <c r="J224" s="67">
        <v>20</v>
      </c>
      <c r="K224" s="68">
        <v>100</v>
      </c>
      <c r="L224" s="55">
        <v>92</v>
      </c>
      <c r="M224" s="55">
        <v>14</v>
      </c>
      <c r="N224" s="55">
        <v>14</v>
      </c>
      <c r="O224" s="68">
        <v>11</v>
      </c>
      <c r="P224" s="55"/>
      <c r="Q224" s="55">
        <v>1</v>
      </c>
      <c r="R224" s="329"/>
      <c r="S224" s="315">
        <v>2050</v>
      </c>
      <c r="T224" s="55" t="s">
        <v>2821</v>
      </c>
      <c r="U224" s="314" t="s">
        <v>5030</v>
      </c>
      <c r="V224" s="68"/>
      <c r="W224" s="286">
        <v>5000</v>
      </c>
      <c r="X224" t="s">
        <v>2076</v>
      </c>
      <c r="Y224" t="s">
        <v>3751</v>
      </c>
      <c r="Z224" s="57" t="s">
        <v>2236</v>
      </c>
      <c r="AA224" s="322" t="s">
        <v>2818</v>
      </c>
      <c r="AB224" s="291">
        <v>5000000</v>
      </c>
      <c r="AC224" s="299">
        <v>2500000</v>
      </c>
      <c r="AD224" s="305" t="s">
        <v>3058</v>
      </c>
      <c r="AE224" s="81" t="s">
        <v>625</v>
      </c>
    </row>
    <row r="225" spans="1:31">
      <c r="A225" s="67" t="s">
        <v>365</v>
      </c>
      <c r="B225" s="67">
        <v>115</v>
      </c>
      <c r="C225" s="30" t="s">
        <v>2664</v>
      </c>
      <c r="D225" s="308" t="s">
        <v>2784</v>
      </c>
      <c r="E225" s="55">
        <v>7</v>
      </c>
      <c r="F225" s="68">
        <f t="shared" si="7"/>
        <v>6</v>
      </c>
      <c r="G225" s="67" t="s">
        <v>1918</v>
      </c>
      <c r="H225" s="68" t="s">
        <v>4911</v>
      </c>
      <c r="I225" s="67">
        <v>110</v>
      </c>
      <c r="J225" s="67">
        <v>10</v>
      </c>
      <c r="K225" s="68">
        <v>15</v>
      </c>
      <c r="L225" s="55">
        <v>42</v>
      </c>
      <c r="M225" s="55">
        <v>22</v>
      </c>
      <c r="N225" s="55">
        <v>16</v>
      </c>
      <c r="O225" s="68">
        <v>7</v>
      </c>
      <c r="P225" s="55">
        <v>16</v>
      </c>
      <c r="Q225" s="55">
        <v>4</v>
      </c>
      <c r="R225" s="329">
        <v>1000</v>
      </c>
      <c r="S225" s="315">
        <v>1</v>
      </c>
      <c r="T225" s="55" t="s">
        <v>2821</v>
      </c>
      <c r="U225" s="314" t="s">
        <v>5025</v>
      </c>
      <c r="V225" s="68"/>
      <c r="W225" s="286">
        <v>0.11</v>
      </c>
      <c r="X225" t="s">
        <v>2090</v>
      </c>
      <c r="Y225" t="s">
        <v>3751</v>
      </c>
      <c r="Z225" s="57" t="s">
        <v>1993</v>
      </c>
      <c r="AA225" s="322" t="s">
        <v>3456</v>
      </c>
      <c r="AB225" s="291">
        <v>145000</v>
      </c>
      <c r="AC225" s="299">
        <v>65000</v>
      </c>
      <c r="AD225" s="305" t="s">
        <v>2043</v>
      </c>
      <c r="AE225" s="81" t="s">
        <v>625</v>
      </c>
    </row>
    <row r="226" spans="1:31">
      <c r="A226" s="67" t="s">
        <v>1917</v>
      </c>
      <c r="B226" s="67">
        <v>172</v>
      </c>
      <c r="C226" s="30" t="s">
        <v>2664</v>
      </c>
      <c r="D226" s="308" t="s">
        <v>1889</v>
      </c>
      <c r="E226" s="55">
        <v>12</v>
      </c>
      <c r="F226" s="68">
        <f t="shared" si="7"/>
        <v>10</v>
      </c>
      <c r="G226" s="67" t="s">
        <v>1917</v>
      </c>
      <c r="H226" s="68" t="s">
        <v>5063</v>
      </c>
      <c r="I226" s="67">
        <v>110</v>
      </c>
      <c r="J226" s="67">
        <v>15</v>
      </c>
      <c r="K226" s="68">
        <v>30</v>
      </c>
      <c r="L226" s="55">
        <v>40</v>
      </c>
      <c r="M226" s="55">
        <v>18</v>
      </c>
      <c r="N226" s="55">
        <v>14</v>
      </c>
      <c r="O226" s="68">
        <v>14</v>
      </c>
      <c r="P226" s="55">
        <v>12</v>
      </c>
      <c r="Q226" s="55">
        <v>4</v>
      </c>
      <c r="R226" s="329">
        <v>850</v>
      </c>
      <c r="S226" s="315">
        <v>2</v>
      </c>
      <c r="T226" s="55" t="s">
        <v>1760</v>
      </c>
      <c r="U226" s="315">
        <v>30</v>
      </c>
      <c r="V226" s="68"/>
      <c r="W226" s="286">
        <v>2</v>
      </c>
      <c r="X226" t="s">
        <v>2086</v>
      </c>
      <c r="Y226" t="s">
        <v>2237</v>
      </c>
      <c r="Z226" s="57" t="s">
        <v>1993</v>
      </c>
      <c r="AA226" s="322" t="s">
        <v>2818</v>
      </c>
      <c r="AB226" s="291">
        <v>85000</v>
      </c>
      <c r="AC226" s="299">
        <v>50000</v>
      </c>
      <c r="AD226" s="305" t="s">
        <v>3066</v>
      </c>
      <c r="AE226" s="81" t="s">
        <v>625</v>
      </c>
    </row>
    <row r="227" spans="1:31">
      <c r="A227" s="67" t="s">
        <v>1747</v>
      </c>
      <c r="B227" s="67">
        <v>187</v>
      </c>
      <c r="C227" s="30" t="s">
        <v>2664</v>
      </c>
      <c r="D227" s="308" t="s">
        <v>1735</v>
      </c>
      <c r="E227" s="55">
        <v>13</v>
      </c>
      <c r="F227" s="68">
        <f t="shared" si="7"/>
        <v>12</v>
      </c>
      <c r="G227" s="67" t="s">
        <v>1917</v>
      </c>
      <c r="H227" s="68" t="s">
        <v>5063</v>
      </c>
      <c r="I227" s="67">
        <v>150</v>
      </c>
      <c r="J227" s="67">
        <v>15</v>
      </c>
      <c r="K227" s="68">
        <v>30</v>
      </c>
      <c r="L227" s="55">
        <v>46</v>
      </c>
      <c r="M227" s="55">
        <v>16</v>
      </c>
      <c r="N227" s="55">
        <v>16</v>
      </c>
      <c r="O227" s="68">
        <v>13</v>
      </c>
      <c r="P227" s="55">
        <v>12</v>
      </c>
      <c r="Q227" s="55">
        <v>4</v>
      </c>
      <c r="R227" s="329">
        <v>900</v>
      </c>
      <c r="S227" s="315">
        <v>8</v>
      </c>
      <c r="T227" s="55" t="s">
        <v>2821</v>
      </c>
      <c r="U227" s="315">
        <v>35</v>
      </c>
      <c r="V227" s="68"/>
      <c r="W227" s="286">
        <v>250</v>
      </c>
      <c r="X227" t="s">
        <v>2068</v>
      </c>
      <c r="Y227" t="s">
        <v>2237</v>
      </c>
      <c r="Z227" s="57" t="s">
        <v>3750</v>
      </c>
      <c r="AA227" s="322" t="s">
        <v>2818</v>
      </c>
      <c r="AD227" s="308" t="s">
        <v>578</v>
      </c>
      <c r="AE227" s="81" t="s">
        <v>625</v>
      </c>
    </row>
    <row r="228" spans="1:31">
      <c r="A228" s="67" t="s">
        <v>836</v>
      </c>
      <c r="B228" s="67">
        <v>98</v>
      </c>
      <c r="C228" s="30" t="s">
        <v>2664</v>
      </c>
      <c r="D228" s="308" t="s">
        <v>3877</v>
      </c>
      <c r="E228" s="55">
        <v>5</v>
      </c>
      <c r="F228" s="68">
        <f t="shared" si="7"/>
        <v>5</v>
      </c>
      <c r="G228" s="67" t="s">
        <v>1917</v>
      </c>
      <c r="H228" s="68" t="s">
        <v>5063</v>
      </c>
      <c r="I228" s="67">
        <v>130</v>
      </c>
      <c r="J228" s="67">
        <v>15</v>
      </c>
      <c r="K228" s="68"/>
      <c r="L228" s="55">
        <v>43</v>
      </c>
      <c r="M228" s="55">
        <v>12</v>
      </c>
      <c r="N228" s="55">
        <v>14</v>
      </c>
      <c r="O228" s="68">
        <v>13</v>
      </c>
      <c r="P228" s="55">
        <v>12</v>
      </c>
      <c r="Q228" s="55">
        <v>3</v>
      </c>
      <c r="R228" s="329">
        <v>650</v>
      </c>
      <c r="S228" s="315">
        <v>1</v>
      </c>
      <c r="T228" s="55"/>
      <c r="U228" s="315" t="s">
        <v>5024</v>
      </c>
      <c r="V228" s="68"/>
      <c r="W228" s="286">
        <v>1</v>
      </c>
      <c r="X228" t="s">
        <v>2088</v>
      </c>
      <c r="Y228" t="s">
        <v>1993</v>
      </c>
      <c r="Z228" s="57" t="s">
        <v>1993</v>
      </c>
      <c r="AA228" s="322" t="s">
        <v>1747</v>
      </c>
      <c r="AB228" s="291">
        <v>36000</v>
      </c>
      <c r="AC228" s="299">
        <v>20000</v>
      </c>
      <c r="AD228" s="305" t="s">
        <v>3071</v>
      </c>
      <c r="AE228" s="81" t="s">
        <v>625</v>
      </c>
    </row>
    <row r="229" spans="1:31">
      <c r="A229" s="67" t="s">
        <v>2821</v>
      </c>
      <c r="B229" s="67">
        <v>77</v>
      </c>
      <c r="C229" s="30" t="s">
        <v>2666</v>
      </c>
      <c r="D229" s="311" t="s">
        <v>1021</v>
      </c>
      <c r="E229" s="55">
        <v>22</v>
      </c>
      <c r="F229" s="68">
        <f t="shared" si="7"/>
        <v>21</v>
      </c>
      <c r="G229" s="67" t="s">
        <v>3171</v>
      </c>
      <c r="H229" s="68" t="s">
        <v>3171</v>
      </c>
      <c r="I229" s="67">
        <v>9000</v>
      </c>
      <c r="J229" s="67">
        <v>20</v>
      </c>
      <c r="K229" s="68">
        <v>165</v>
      </c>
      <c r="L229" s="55">
        <v>218</v>
      </c>
      <c r="M229" s="55">
        <v>6</v>
      </c>
      <c r="N229" s="55">
        <v>16</v>
      </c>
      <c r="O229" s="68">
        <v>13</v>
      </c>
      <c r="P229" s="55"/>
      <c r="Q229" s="55">
        <v>1</v>
      </c>
      <c r="R229" s="329"/>
      <c r="S229" s="315">
        <v>5000</v>
      </c>
      <c r="T229" s="55" t="s">
        <v>2821</v>
      </c>
      <c r="U229" s="314" t="s">
        <v>4837</v>
      </c>
      <c r="V229" s="68"/>
      <c r="W229" s="286">
        <v>19000</v>
      </c>
      <c r="X229" t="s">
        <v>2078</v>
      </c>
      <c r="Y229" t="s">
        <v>3751</v>
      </c>
      <c r="Z229" s="57" t="s">
        <v>2247</v>
      </c>
      <c r="AA229" s="322" t="s">
        <v>2461</v>
      </c>
      <c r="AD229" s="305" t="s">
        <v>3058</v>
      </c>
      <c r="AE229" s="34" t="s">
        <v>1425</v>
      </c>
    </row>
    <row r="230" spans="1:31">
      <c r="A230" s="67" t="s">
        <v>2821</v>
      </c>
      <c r="B230" s="67">
        <v>121</v>
      </c>
      <c r="C230" s="30" t="s">
        <v>2664</v>
      </c>
      <c r="D230" s="308" t="s">
        <v>2278</v>
      </c>
      <c r="E230" s="55">
        <v>10</v>
      </c>
      <c r="F230" s="68">
        <f t="shared" si="7"/>
        <v>9</v>
      </c>
      <c r="G230" s="67" t="s">
        <v>1918</v>
      </c>
      <c r="H230" s="68" t="s">
        <v>4911</v>
      </c>
      <c r="I230" s="67">
        <v>90</v>
      </c>
      <c r="J230" s="67">
        <v>10</v>
      </c>
      <c r="K230" s="68">
        <v>25</v>
      </c>
      <c r="L230" s="55">
        <v>38</v>
      </c>
      <c r="M230" s="55">
        <v>20</v>
      </c>
      <c r="N230" s="55">
        <v>14</v>
      </c>
      <c r="O230" s="68">
        <v>6</v>
      </c>
      <c r="P230" s="55">
        <v>16</v>
      </c>
      <c r="Q230" s="55">
        <v>6</v>
      </c>
      <c r="R230" s="329">
        <v>1200</v>
      </c>
      <c r="S230" s="315">
        <v>1</v>
      </c>
      <c r="T230" s="55" t="s">
        <v>2821</v>
      </c>
      <c r="U230" s="314" t="s">
        <v>5013</v>
      </c>
      <c r="V230" s="68"/>
      <c r="W230" s="286">
        <v>6.5000000000000002E-2</v>
      </c>
      <c r="X230" t="s">
        <v>2086</v>
      </c>
      <c r="Y230" t="s">
        <v>2237</v>
      </c>
      <c r="Z230" s="57" t="s">
        <v>1993</v>
      </c>
      <c r="AA230" s="322" t="s">
        <v>2818</v>
      </c>
      <c r="AB230" s="291">
        <v>120000</v>
      </c>
      <c r="AC230" s="299">
        <v>50000</v>
      </c>
      <c r="AD230" s="305" t="s">
        <v>2046</v>
      </c>
      <c r="AE230" s="29" t="s">
        <v>579</v>
      </c>
    </row>
    <row r="231" spans="1:31">
      <c r="A231" s="67" t="s">
        <v>2821</v>
      </c>
      <c r="B231" s="67">
        <v>121</v>
      </c>
      <c r="C231" s="30" t="s">
        <v>2664</v>
      </c>
      <c r="D231" s="308" t="s">
        <v>2277</v>
      </c>
      <c r="E231" s="55">
        <v>10</v>
      </c>
      <c r="F231" s="68">
        <f t="shared" si="7"/>
        <v>9</v>
      </c>
      <c r="G231" s="67" t="s">
        <v>1918</v>
      </c>
      <c r="H231" s="68" t="s">
        <v>4911</v>
      </c>
      <c r="I231" s="67">
        <v>90</v>
      </c>
      <c r="J231" s="67">
        <v>10</v>
      </c>
      <c r="K231" s="68">
        <v>25</v>
      </c>
      <c r="L231" s="55">
        <v>38</v>
      </c>
      <c r="M231" s="55">
        <v>20</v>
      </c>
      <c r="N231" s="55">
        <v>14</v>
      </c>
      <c r="O231" s="68">
        <v>6</v>
      </c>
      <c r="P231" s="55">
        <v>16</v>
      </c>
      <c r="Q231" s="55">
        <v>6</v>
      </c>
      <c r="R231" s="329">
        <v>1200</v>
      </c>
      <c r="S231" s="315">
        <v>1</v>
      </c>
      <c r="T231" s="55" t="s">
        <v>2821</v>
      </c>
      <c r="U231" s="314" t="s">
        <v>5013</v>
      </c>
      <c r="V231" s="68"/>
      <c r="W231" s="286">
        <v>6.5000000000000002E-2</v>
      </c>
      <c r="X231" t="s">
        <v>2086</v>
      </c>
      <c r="Y231" t="s">
        <v>2237</v>
      </c>
      <c r="Z231" s="57" t="s">
        <v>1993</v>
      </c>
      <c r="AA231" s="322" t="s">
        <v>2818</v>
      </c>
      <c r="AB231" s="291">
        <v>120000</v>
      </c>
      <c r="AC231" s="299">
        <v>50000</v>
      </c>
      <c r="AD231" s="305" t="s">
        <v>2046</v>
      </c>
      <c r="AE231" s="29" t="s">
        <v>579</v>
      </c>
    </row>
    <row r="232" spans="1:31">
      <c r="A232" s="67" t="s">
        <v>364</v>
      </c>
      <c r="B232" s="67">
        <v>100</v>
      </c>
      <c r="C232" s="30" t="s">
        <v>2664</v>
      </c>
      <c r="D232" s="308" t="s">
        <v>4912</v>
      </c>
      <c r="E232" s="55">
        <v>12</v>
      </c>
      <c r="F232" s="68">
        <f t="shared" si="7"/>
        <v>10</v>
      </c>
      <c r="G232" s="67" t="s">
        <v>1917</v>
      </c>
      <c r="H232" s="68" t="s">
        <v>5063</v>
      </c>
      <c r="I232" s="67">
        <v>130</v>
      </c>
      <c r="J232" s="67">
        <v>15</v>
      </c>
      <c r="K232" s="68">
        <v>20</v>
      </c>
      <c r="L232" s="55">
        <v>43</v>
      </c>
      <c r="M232" s="55">
        <v>14</v>
      </c>
      <c r="N232" s="55">
        <v>16</v>
      </c>
      <c r="O232" s="68">
        <v>12</v>
      </c>
      <c r="P232" s="55">
        <v>12</v>
      </c>
      <c r="Q232" s="55">
        <v>3</v>
      </c>
      <c r="R232" s="329">
        <v>870</v>
      </c>
      <c r="S232" s="315">
        <v>5</v>
      </c>
      <c r="T232" s="55" t="s">
        <v>1760</v>
      </c>
      <c r="U232" s="314">
        <v>6</v>
      </c>
      <c r="V232" s="68"/>
      <c r="W232" s="286">
        <v>10</v>
      </c>
      <c r="X232" t="s">
        <v>2093</v>
      </c>
      <c r="Y232" t="s">
        <v>1993</v>
      </c>
      <c r="Z232" s="57" t="s">
        <v>1993</v>
      </c>
      <c r="AA232" s="323" t="s">
        <v>3456</v>
      </c>
      <c r="AB232" s="291">
        <v>525000</v>
      </c>
      <c r="AC232" s="299">
        <v>310000</v>
      </c>
      <c r="AD232" s="304" t="s">
        <v>2044</v>
      </c>
      <c r="AE232" s="256" t="s">
        <v>625</v>
      </c>
    </row>
    <row r="233" spans="1:31">
      <c r="A233" s="67" t="s">
        <v>2821</v>
      </c>
      <c r="B233" s="67">
        <v>99</v>
      </c>
      <c r="C233" s="30" t="s">
        <v>2664</v>
      </c>
      <c r="D233" s="308" t="s">
        <v>1781</v>
      </c>
      <c r="E233" s="55">
        <v>28</v>
      </c>
      <c r="F233" s="68">
        <f t="shared" si="7"/>
        <v>27</v>
      </c>
      <c r="G233" s="67" t="s">
        <v>3170</v>
      </c>
      <c r="H233" s="68" t="s">
        <v>3171</v>
      </c>
      <c r="I233" s="67">
        <v>2350</v>
      </c>
      <c r="J233" s="67">
        <v>20</v>
      </c>
      <c r="K233" s="68">
        <v>140</v>
      </c>
      <c r="L233" s="55">
        <v>105</v>
      </c>
      <c r="M233" s="55">
        <v>14</v>
      </c>
      <c r="N233" s="55">
        <v>22</v>
      </c>
      <c r="O233" s="68">
        <v>14</v>
      </c>
      <c r="P233" s="55"/>
      <c r="Q233" s="55">
        <v>3</v>
      </c>
      <c r="R233" s="329"/>
      <c r="S233" s="315">
        <v>8450</v>
      </c>
      <c r="T233" s="55" t="s">
        <v>2821</v>
      </c>
      <c r="U233" s="314" t="s">
        <v>4840</v>
      </c>
      <c r="V233" s="68"/>
      <c r="W233" s="286">
        <v>11000</v>
      </c>
      <c r="X233" t="s">
        <v>2069</v>
      </c>
      <c r="Y233" t="s">
        <v>2246</v>
      </c>
      <c r="Z233" s="57" t="s">
        <v>1993</v>
      </c>
      <c r="AA233" s="322" t="s">
        <v>2818</v>
      </c>
      <c r="AD233" s="305" t="s">
        <v>1208</v>
      </c>
      <c r="AE233" s="34" t="s">
        <v>5282</v>
      </c>
    </row>
    <row r="234" spans="1:31">
      <c r="A234" s="67" t="s">
        <v>1747</v>
      </c>
      <c r="B234" s="67">
        <v>190</v>
      </c>
      <c r="C234" s="30" t="s">
        <v>2664</v>
      </c>
      <c r="D234" s="308" t="s">
        <v>1781</v>
      </c>
      <c r="E234" s="55">
        <v>28</v>
      </c>
      <c r="F234" s="68">
        <f t="shared" si="7"/>
        <v>27</v>
      </c>
      <c r="G234" s="67" t="s">
        <v>3170</v>
      </c>
      <c r="H234" s="68" t="s">
        <v>3171</v>
      </c>
      <c r="I234" s="67">
        <v>2350</v>
      </c>
      <c r="J234" s="67">
        <v>20</v>
      </c>
      <c r="K234" s="68">
        <v>140</v>
      </c>
      <c r="L234" s="55">
        <v>105</v>
      </c>
      <c r="M234" s="55">
        <v>14</v>
      </c>
      <c r="N234" s="55">
        <v>22</v>
      </c>
      <c r="O234" s="68">
        <v>14</v>
      </c>
      <c r="P234" s="55"/>
      <c r="Q234" s="55">
        <v>3</v>
      </c>
      <c r="R234" s="329"/>
      <c r="S234" s="315">
        <v>8450</v>
      </c>
      <c r="T234" s="55" t="s">
        <v>2821</v>
      </c>
      <c r="U234" s="314" t="s">
        <v>4840</v>
      </c>
      <c r="V234" s="68"/>
      <c r="W234" s="286">
        <v>11000</v>
      </c>
      <c r="X234" t="s">
        <v>2069</v>
      </c>
      <c r="Y234" t="s">
        <v>2246</v>
      </c>
      <c r="Z234" s="57" t="s">
        <v>1993</v>
      </c>
      <c r="AA234" s="322" t="s">
        <v>2818</v>
      </c>
      <c r="AD234" s="305" t="s">
        <v>1208</v>
      </c>
      <c r="AE234" s="34" t="s">
        <v>5282</v>
      </c>
    </row>
    <row r="235" spans="1:31">
      <c r="A235" s="67" t="s">
        <v>1917</v>
      </c>
      <c r="B235" s="67">
        <v>172</v>
      </c>
      <c r="C235" s="30" t="s">
        <v>2664</v>
      </c>
      <c r="D235" s="308" t="s">
        <v>1890</v>
      </c>
      <c r="E235" s="55">
        <v>16</v>
      </c>
      <c r="F235" s="68">
        <f t="shared" si="7"/>
        <v>15</v>
      </c>
      <c r="G235" s="67" t="s">
        <v>3169</v>
      </c>
      <c r="H235" s="68" t="s">
        <v>3171</v>
      </c>
      <c r="I235" s="67">
        <v>760</v>
      </c>
      <c r="J235" s="67">
        <v>15</v>
      </c>
      <c r="K235" s="68">
        <v>100</v>
      </c>
      <c r="L235" s="55">
        <v>60</v>
      </c>
      <c r="M235" s="55">
        <v>14</v>
      </c>
      <c r="N235" s="55">
        <v>20</v>
      </c>
      <c r="O235" s="68">
        <v>11</v>
      </c>
      <c r="P235" s="55"/>
      <c r="Q235" s="55">
        <v>3</v>
      </c>
      <c r="R235" s="329"/>
      <c r="S235" s="315">
        <v>900</v>
      </c>
      <c r="T235" s="55" t="s">
        <v>2821</v>
      </c>
      <c r="U235" s="315">
        <v>300</v>
      </c>
      <c r="V235" s="80"/>
      <c r="W235" s="286">
        <v>275</v>
      </c>
      <c r="X235" t="s">
        <v>2070</v>
      </c>
      <c r="Y235" t="s">
        <v>3751</v>
      </c>
      <c r="Z235" s="57" t="s">
        <v>2239</v>
      </c>
      <c r="AA235" s="322" t="s">
        <v>2818</v>
      </c>
      <c r="AD235" s="305" t="s">
        <v>1208</v>
      </c>
      <c r="AE235" s="34" t="s">
        <v>2045</v>
      </c>
    </row>
    <row r="236" spans="1:31">
      <c r="A236" s="5" t="s">
        <v>1095</v>
      </c>
      <c r="B236" s="5">
        <v>65</v>
      </c>
      <c r="C236" s="240" t="s">
        <v>2664</v>
      </c>
      <c r="D236" s="309" t="s">
        <v>4079</v>
      </c>
      <c r="E236" s="5">
        <v>9</v>
      </c>
      <c r="F236" s="91">
        <f t="shared" si="7"/>
        <v>8</v>
      </c>
      <c r="G236" s="5" t="s">
        <v>1917</v>
      </c>
      <c r="H236" s="91" t="s">
        <v>5063</v>
      </c>
      <c r="I236" s="5">
        <v>110</v>
      </c>
      <c r="J236" s="5">
        <v>15</v>
      </c>
      <c r="K236" s="91">
        <v>20</v>
      </c>
      <c r="L236" s="5">
        <v>40</v>
      </c>
      <c r="M236" s="5">
        <v>20</v>
      </c>
      <c r="N236" s="5">
        <v>14</v>
      </c>
      <c r="O236" s="91">
        <v>12</v>
      </c>
      <c r="P236" s="5">
        <v>16</v>
      </c>
      <c r="Q236" s="5">
        <v>4</v>
      </c>
      <c r="R236" s="331">
        <v>1175</v>
      </c>
      <c r="S236" s="316">
        <v>3</v>
      </c>
      <c r="T236" s="5" t="s">
        <v>2821</v>
      </c>
      <c r="U236" s="316">
        <v>10</v>
      </c>
      <c r="W236" s="286">
        <v>20</v>
      </c>
      <c r="X236" t="s">
        <v>2070</v>
      </c>
      <c r="Y236" t="s">
        <v>1993</v>
      </c>
      <c r="Z236" s="57" t="s">
        <v>1993</v>
      </c>
      <c r="AA236" s="323" t="s">
        <v>3456</v>
      </c>
      <c r="AB236" s="291">
        <v>250000</v>
      </c>
      <c r="AC236" s="299">
        <v>135000</v>
      </c>
      <c r="AD236" s="306" t="s">
        <v>2892</v>
      </c>
    </row>
    <row r="237" spans="1:31">
      <c r="A237" s="67" t="s">
        <v>1747</v>
      </c>
      <c r="B237" s="67">
        <v>83</v>
      </c>
      <c r="C237" s="239" t="s">
        <v>2664</v>
      </c>
      <c r="D237" s="308" t="s">
        <v>1741</v>
      </c>
      <c r="E237" s="55">
        <v>8</v>
      </c>
      <c r="F237" s="68">
        <f t="shared" si="7"/>
        <v>7</v>
      </c>
      <c r="G237" s="67" t="s">
        <v>1770</v>
      </c>
      <c r="H237" s="68" t="s">
        <v>4911</v>
      </c>
      <c r="I237" s="67">
        <v>90</v>
      </c>
      <c r="J237" s="67">
        <v>10</v>
      </c>
      <c r="K237" s="68">
        <v>30</v>
      </c>
      <c r="L237" s="55">
        <v>38</v>
      </c>
      <c r="M237" s="55">
        <v>24</v>
      </c>
      <c r="N237" s="55">
        <v>16</v>
      </c>
      <c r="O237" s="68">
        <v>3</v>
      </c>
      <c r="P237" s="55">
        <v>16</v>
      </c>
      <c r="Q237" s="55">
        <v>6</v>
      </c>
      <c r="R237" s="329">
        <v>1350</v>
      </c>
      <c r="S237" s="315">
        <v>1</v>
      </c>
      <c r="T237" s="55" t="s">
        <v>2821</v>
      </c>
      <c r="U237" s="315">
        <v>1</v>
      </c>
      <c r="V237" s="68"/>
      <c r="W237" s="286">
        <v>0.08</v>
      </c>
      <c r="X237" t="s">
        <v>2093</v>
      </c>
      <c r="Y237" t="s">
        <v>2248</v>
      </c>
      <c r="Z237" s="57" t="s">
        <v>1993</v>
      </c>
      <c r="AA237" s="322" t="s">
        <v>1747</v>
      </c>
      <c r="AB237" s="291">
        <v>190000</v>
      </c>
      <c r="AC237" s="299">
        <v>100000</v>
      </c>
      <c r="AD237" s="305" t="s">
        <v>2051</v>
      </c>
      <c r="AE237" s="81" t="s">
        <v>625</v>
      </c>
    </row>
    <row r="238" spans="1:31">
      <c r="A238" s="67" t="s">
        <v>1917</v>
      </c>
      <c r="B238" s="67">
        <v>84</v>
      </c>
      <c r="C238" s="30" t="s">
        <v>2664</v>
      </c>
      <c r="D238" s="308" t="s">
        <v>2047</v>
      </c>
      <c r="E238" s="55">
        <v>7</v>
      </c>
      <c r="F238" s="68">
        <f t="shared" si="7"/>
        <v>7</v>
      </c>
      <c r="G238" s="67" t="s">
        <v>1918</v>
      </c>
      <c r="H238" s="68" t="s">
        <v>2821</v>
      </c>
      <c r="I238" s="67">
        <v>150</v>
      </c>
      <c r="J238" s="67">
        <v>10</v>
      </c>
      <c r="K238" s="68">
        <v>30</v>
      </c>
      <c r="L238" s="55">
        <v>46</v>
      </c>
      <c r="M238" s="55">
        <v>12</v>
      </c>
      <c r="N238" s="55">
        <v>12</v>
      </c>
      <c r="O238" s="68">
        <v>8</v>
      </c>
      <c r="P238" s="55">
        <v>12</v>
      </c>
      <c r="Q238" s="55">
        <v>3</v>
      </c>
      <c r="R238" s="329">
        <v>750</v>
      </c>
      <c r="S238" s="315" t="s">
        <v>4860</v>
      </c>
      <c r="T238" s="55"/>
      <c r="U238" s="315">
        <v>4</v>
      </c>
      <c r="V238" s="68"/>
      <c r="W238" s="286">
        <v>20</v>
      </c>
      <c r="X238" t="s">
        <v>2071</v>
      </c>
      <c r="Y238" t="s">
        <v>3751</v>
      </c>
      <c r="Z238" s="57" t="s">
        <v>1993</v>
      </c>
      <c r="AA238" s="322" t="s">
        <v>1747</v>
      </c>
      <c r="AB238" s="291">
        <v>112000</v>
      </c>
      <c r="AC238" s="299">
        <v>22500</v>
      </c>
      <c r="AD238" s="307" t="s">
        <v>1567</v>
      </c>
      <c r="AE238" s="81" t="s">
        <v>625</v>
      </c>
    </row>
    <row r="239" spans="1:31">
      <c r="A239" s="224" t="s">
        <v>1758</v>
      </c>
      <c r="B239" s="224">
        <v>66</v>
      </c>
      <c r="C239" s="240" t="s">
        <v>2664</v>
      </c>
      <c r="D239" s="309" t="s">
        <v>2728</v>
      </c>
      <c r="E239" s="5">
        <v>10</v>
      </c>
      <c r="F239" s="68">
        <f t="shared" si="7"/>
        <v>10</v>
      </c>
      <c r="G239" s="2" t="s">
        <v>1770</v>
      </c>
      <c r="H239" s="32" t="s">
        <v>4911</v>
      </c>
      <c r="I239" s="5">
        <v>75</v>
      </c>
      <c r="J239" s="5">
        <v>10</v>
      </c>
      <c r="K239" s="91">
        <v>10</v>
      </c>
      <c r="L239" s="5">
        <v>38</v>
      </c>
      <c r="M239" s="5">
        <v>12</v>
      </c>
      <c r="N239" s="5">
        <v>14</v>
      </c>
      <c r="O239" s="91">
        <v>3</v>
      </c>
      <c r="P239" s="5">
        <v>9</v>
      </c>
      <c r="Q239" s="5">
        <v>3</v>
      </c>
      <c r="R239" s="330">
        <v>600</v>
      </c>
      <c r="S239" s="316">
        <v>1</v>
      </c>
      <c r="T239" s="2" t="s">
        <v>4926</v>
      </c>
      <c r="U239" s="316">
        <v>0</v>
      </c>
      <c r="W239" s="286">
        <v>2.5000000000000001E-2</v>
      </c>
      <c r="X239" t="s">
        <v>2093</v>
      </c>
      <c r="Y239" t="s">
        <v>2241</v>
      </c>
      <c r="Z239" s="57" t="s">
        <v>1993</v>
      </c>
      <c r="AA239" s="322" t="s">
        <v>2818</v>
      </c>
      <c r="AB239" s="291">
        <v>50000</v>
      </c>
      <c r="AC239" s="299">
        <v>25000</v>
      </c>
      <c r="AD239" s="306" t="s">
        <v>1962</v>
      </c>
    </row>
    <row r="240" spans="1:31">
      <c r="A240" s="67" t="s">
        <v>364</v>
      </c>
      <c r="B240" s="67">
        <v>101</v>
      </c>
      <c r="C240" s="30" t="s">
        <v>2664</v>
      </c>
      <c r="D240" s="308" t="s">
        <v>4648</v>
      </c>
      <c r="E240" s="55">
        <v>18</v>
      </c>
      <c r="F240" s="68">
        <f t="shared" si="7"/>
        <v>17</v>
      </c>
      <c r="G240" s="67" t="s">
        <v>3169</v>
      </c>
      <c r="H240" s="68" t="s">
        <v>3171</v>
      </c>
      <c r="I240" s="67">
        <v>850</v>
      </c>
      <c r="J240" s="67">
        <v>15</v>
      </c>
      <c r="K240" s="68">
        <v>100</v>
      </c>
      <c r="L240" s="55">
        <v>61</v>
      </c>
      <c r="M240" s="55">
        <v>10</v>
      </c>
      <c r="N240" s="55">
        <v>20</v>
      </c>
      <c r="O240" s="68">
        <v>12</v>
      </c>
      <c r="P240" s="55"/>
      <c r="Q240" s="55">
        <v>2</v>
      </c>
      <c r="R240" s="329"/>
      <c r="S240" s="315">
        <v>1470</v>
      </c>
      <c r="T240" s="55" t="s">
        <v>2821</v>
      </c>
      <c r="U240" s="314">
        <v>2700</v>
      </c>
      <c r="V240" s="68"/>
      <c r="W240" s="286">
        <v>10000</v>
      </c>
      <c r="X240" t="s">
        <v>2075</v>
      </c>
      <c r="Y240" t="s">
        <v>3751</v>
      </c>
      <c r="Z240" s="57" t="s">
        <v>2236</v>
      </c>
      <c r="AA240" s="323" t="s">
        <v>3456</v>
      </c>
      <c r="AB240" s="291">
        <v>12000000</v>
      </c>
      <c r="AC240" s="299">
        <v>6000000</v>
      </c>
      <c r="AD240" s="305" t="s">
        <v>2935</v>
      </c>
      <c r="AE240" s="256" t="s">
        <v>625</v>
      </c>
    </row>
    <row r="241" spans="1:31">
      <c r="A241" s="67" t="s">
        <v>1747</v>
      </c>
      <c r="B241" s="67">
        <v>186</v>
      </c>
      <c r="C241" s="30" t="s">
        <v>2664</v>
      </c>
      <c r="D241" s="308" t="s">
        <v>244</v>
      </c>
      <c r="E241" s="55">
        <v>11</v>
      </c>
      <c r="F241" s="68">
        <f>E241-IF(T241="A",4,IF(T241="E",2,IF(T241="S",1,IF(T241="U",-1,0))))</f>
        <v>10</v>
      </c>
      <c r="G241" s="67" t="s">
        <v>1918</v>
      </c>
      <c r="H241" s="68" t="s">
        <v>4911</v>
      </c>
      <c r="I241" s="67">
        <v>100</v>
      </c>
      <c r="J241" s="67">
        <v>10</v>
      </c>
      <c r="K241" s="68">
        <v>15</v>
      </c>
      <c r="L241" s="55">
        <v>39</v>
      </c>
      <c r="M241" s="55">
        <v>28</v>
      </c>
      <c r="N241" s="55">
        <v>14</v>
      </c>
      <c r="O241" s="68">
        <v>7</v>
      </c>
      <c r="P241" s="55">
        <v>16</v>
      </c>
      <c r="Q241" s="55">
        <v>6</v>
      </c>
      <c r="R241" s="329">
        <v>1500</v>
      </c>
      <c r="S241" s="315">
        <v>1</v>
      </c>
      <c r="T241" s="55" t="s">
        <v>2821</v>
      </c>
      <c r="U241" s="314" t="s">
        <v>5013</v>
      </c>
      <c r="V241" s="68"/>
      <c r="W241" s="286">
        <v>7.0000000000000007E-2</v>
      </c>
      <c r="X241" t="s">
        <v>2093</v>
      </c>
      <c r="Y241" t="s">
        <v>2237</v>
      </c>
      <c r="Z241" s="57" t="s">
        <v>1993</v>
      </c>
      <c r="AA241" s="322" t="s">
        <v>2818</v>
      </c>
      <c r="AD241" s="305" t="s">
        <v>2930</v>
      </c>
      <c r="AE241" s="34" t="s">
        <v>340</v>
      </c>
    </row>
    <row r="242" spans="1:31">
      <c r="A242" s="67" t="s">
        <v>2821</v>
      </c>
      <c r="B242" s="67">
        <v>122</v>
      </c>
      <c r="C242" s="30" t="s">
        <v>2664</v>
      </c>
      <c r="D242" s="308" t="s">
        <v>244</v>
      </c>
      <c r="E242" s="55">
        <v>11</v>
      </c>
      <c r="F242" s="68">
        <f>E242-IF(T242="A",4,IF(T242="E",2,IF(T242="S",1,IF(T242="U",-1,0))))</f>
        <v>10</v>
      </c>
      <c r="G242" s="67" t="s">
        <v>1918</v>
      </c>
      <c r="H242" s="68" t="s">
        <v>4911</v>
      </c>
      <c r="I242" s="67">
        <v>100</v>
      </c>
      <c r="J242" s="67">
        <v>10</v>
      </c>
      <c r="K242" s="68">
        <v>15</v>
      </c>
      <c r="L242" s="55">
        <v>39</v>
      </c>
      <c r="M242" s="55">
        <v>28</v>
      </c>
      <c r="N242" s="55">
        <v>14</v>
      </c>
      <c r="O242" s="68">
        <v>7</v>
      </c>
      <c r="P242" s="55">
        <v>16</v>
      </c>
      <c r="Q242" s="55">
        <v>6</v>
      </c>
      <c r="R242" s="329">
        <v>1500</v>
      </c>
      <c r="S242" s="315">
        <v>1</v>
      </c>
      <c r="T242" s="55" t="s">
        <v>2821</v>
      </c>
      <c r="U242" s="314" t="s">
        <v>5013</v>
      </c>
      <c r="V242" s="68"/>
      <c r="W242" s="286">
        <v>7.0000000000000007E-2</v>
      </c>
      <c r="X242" t="s">
        <v>2093</v>
      </c>
      <c r="Y242" t="s">
        <v>2237</v>
      </c>
      <c r="Z242" s="57" t="s">
        <v>1993</v>
      </c>
      <c r="AA242" s="322" t="s">
        <v>2818</v>
      </c>
      <c r="AD242" s="305" t="s">
        <v>2930</v>
      </c>
      <c r="AE242" s="34" t="s">
        <v>340</v>
      </c>
    </row>
    <row r="243" spans="1:31">
      <c r="A243" s="2" t="s">
        <v>1297</v>
      </c>
      <c r="B243" s="5">
        <v>56</v>
      </c>
      <c r="C243" s="240" t="s">
        <v>2664</v>
      </c>
      <c r="D243" s="310" t="s">
        <v>1353</v>
      </c>
      <c r="E243" s="5">
        <v>10</v>
      </c>
      <c r="F243" s="91">
        <f>E243-IF(T243="A",4,IF(T243="E",2,IF(T243="S",1,IF(T243="U",-1,0))))</f>
        <v>9</v>
      </c>
      <c r="G243" s="5" t="s">
        <v>1918</v>
      </c>
      <c r="H243" s="91" t="s">
        <v>1257</v>
      </c>
      <c r="I243" s="5">
        <v>75</v>
      </c>
      <c r="J243" s="5">
        <v>10</v>
      </c>
      <c r="K243" s="91">
        <v>20</v>
      </c>
      <c r="L243" s="5">
        <v>36</v>
      </c>
      <c r="M243" s="5">
        <v>24</v>
      </c>
      <c r="N243" s="5">
        <v>18</v>
      </c>
      <c r="O243" s="91">
        <v>6</v>
      </c>
      <c r="P243" s="5">
        <v>16</v>
      </c>
      <c r="Q243" s="5">
        <v>4</v>
      </c>
      <c r="R243" s="331">
        <v>1150</v>
      </c>
      <c r="S243" s="316">
        <v>2</v>
      </c>
      <c r="T243" s="5" t="s">
        <v>2821</v>
      </c>
      <c r="U243" s="316">
        <v>0</v>
      </c>
      <c r="W243" s="286">
        <v>1.4999999999999999E-2</v>
      </c>
      <c r="X243" t="s">
        <v>5312</v>
      </c>
      <c r="Y243" t="s">
        <v>1619</v>
      </c>
      <c r="AA243" s="323" t="s">
        <v>5313</v>
      </c>
      <c r="AB243" s="291">
        <v>84000</v>
      </c>
      <c r="AC243" s="299">
        <v>50000</v>
      </c>
      <c r="AD243" s="238" t="s">
        <v>5302</v>
      </c>
    </row>
    <row r="244" spans="1:31">
      <c r="A244" s="67" t="s">
        <v>1917</v>
      </c>
      <c r="B244" s="67">
        <v>208</v>
      </c>
      <c r="C244" s="30" t="s">
        <v>2664</v>
      </c>
      <c r="D244" s="308" t="s">
        <v>1891</v>
      </c>
      <c r="E244" s="55">
        <v>18</v>
      </c>
      <c r="F244" s="68">
        <f>E244-IF(T244="A",4,IF(T244="E",2,IF(T244="S",1,IF(T244="U",-1,0))))</f>
        <v>17</v>
      </c>
      <c r="G244" s="67" t="s">
        <v>3170</v>
      </c>
      <c r="H244" s="68" t="s">
        <v>3171</v>
      </c>
      <c r="I244" s="67">
        <v>1800</v>
      </c>
      <c r="J244" s="67">
        <v>20</v>
      </c>
      <c r="K244" s="68">
        <v>180</v>
      </c>
      <c r="L244" s="55">
        <v>98</v>
      </c>
      <c r="M244" s="55">
        <v>12</v>
      </c>
      <c r="N244" s="55">
        <v>22</v>
      </c>
      <c r="O244" s="68">
        <v>13</v>
      </c>
      <c r="P244" s="55">
        <v>12</v>
      </c>
      <c r="Q244" s="55">
        <v>4</v>
      </c>
      <c r="R244" s="329">
        <v>1050</v>
      </c>
      <c r="S244" s="315">
        <v>22350</v>
      </c>
      <c r="T244" s="55" t="s">
        <v>2821</v>
      </c>
      <c r="U244" s="315">
        <v>48247</v>
      </c>
      <c r="V244" s="68"/>
      <c r="W244" s="286">
        <v>29000</v>
      </c>
      <c r="X244" t="s">
        <v>2076</v>
      </c>
      <c r="Y244" t="s">
        <v>2241</v>
      </c>
      <c r="Z244" s="57" t="s">
        <v>3750</v>
      </c>
      <c r="AA244" s="322" t="s">
        <v>2818</v>
      </c>
      <c r="AD244" s="305" t="s">
        <v>2436</v>
      </c>
      <c r="AE244" s="29" t="s">
        <v>1892</v>
      </c>
    </row>
    <row r="245" spans="1:31">
      <c r="A245" s="2" t="s">
        <v>1169</v>
      </c>
      <c r="B245" s="5">
        <v>70</v>
      </c>
      <c r="C245" s="240" t="s">
        <v>2664</v>
      </c>
      <c r="D245" s="310" t="s">
        <v>1222</v>
      </c>
      <c r="E245" s="5">
        <v>12</v>
      </c>
      <c r="F245" s="91">
        <v>10</v>
      </c>
      <c r="G245" s="5" t="s">
        <v>1918</v>
      </c>
      <c r="H245" s="91" t="s">
        <v>4911</v>
      </c>
      <c r="I245" s="5">
        <v>150</v>
      </c>
      <c r="J245" s="5">
        <v>10</v>
      </c>
      <c r="L245" s="5">
        <v>46</v>
      </c>
      <c r="M245" s="5">
        <v>16</v>
      </c>
      <c r="N245" s="5">
        <v>16</v>
      </c>
      <c r="O245" s="91">
        <v>8</v>
      </c>
      <c r="P245" s="5">
        <v>12</v>
      </c>
      <c r="Q245" s="5">
        <v>3</v>
      </c>
      <c r="R245" s="331">
        <v>650</v>
      </c>
      <c r="S245" s="316">
        <v>6</v>
      </c>
      <c r="T245" s="5" t="s">
        <v>1760</v>
      </c>
      <c r="W245" s="286">
        <v>3.0000000000000001E-3</v>
      </c>
      <c r="X245" t="s">
        <v>2073</v>
      </c>
      <c r="Y245" t="s">
        <v>2237</v>
      </c>
      <c r="Z245" s="57" t="s">
        <v>3750</v>
      </c>
      <c r="AA245" s="323" t="s">
        <v>2818</v>
      </c>
      <c r="AD245" s="238" t="s">
        <v>2041</v>
      </c>
      <c r="AE245" s="106" t="s">
        <v>1225</v>
      </c>
    </row>
    <row r="246" spans="1:31">
      <c r="A246" s="2" t="s">
        <v>1169</v>
      </c>
      <c r="B246" s="5">
        <v>68</v>
      </c>
      <c r="C246" s="240" t="s">
        <v>2664</v>
      </c>
      <c r="D246" s="310" t="s">
        <v>1221</v>
      </c>
      <c r="E246" s="5">
        <v>16</v>
      </c>
      <c r="F246" s="91">
        <v>15</v>
      </c>
      <c r="G246" s="5" t="s">
        <v>3169</v>
      </c>
      <c r="H246" s="91" t="s">
        <v>5063</v>
      </c>
      <c r="I246" s="5">
        <v>1600</v>
      </c>
      <c r="J246" s="5">
        <v>15</v>
      </c>
      <c r="K246" s="91">
        <v>140</v>
      </c>
      <c r="L246" s="5">
        <v>71</v>
      </c>
      <c r="M246" s="5">
        <v>10</v>
      </c>
      <c r="N246" s="5">
        <v>18</v>
      </c>
      <c r="O246" s="91">
        <v>13</v>
      </c>
      <c r="Q246" s="5">
        <v>1</v>
      </c>
      <c r="S246" s="316">
        <v>250</v>
      </c>
      <c r="T246" s="5" t="s">
        <v>2821</v>
      </c>
      <c r="U246" s="316">
        <v>1500</v>
      </c>
      <c r="W246" s="286">
        <v>5.5</v>
      </c>
      <c r="X246" t="s">
        <v>2076</v>
      </c>
      <c r="Y246" t="s">
        <v>1619</v>
      </c>
      <c r="Z246" s="57" t="s">
        <v>2236</v>
      </c>
      <c r="AA246" s="323" t="s">
        <v>2818</v>
      </c>
      <c r="AB246" s="291">
        <v>4500000</v>
      </c>
      <c r="AC246" s="299">
        <v>1800000</v>
      </c>
      <c r="AD246" s="306" t="s">
        <v>1208</v>
      </c>
    </row>
    <row r="247" spans="1:31">
      <c r="A247" s="67" t="s">
        <v>1917</v>
      </c>
      <c r="B247" s="67">
        <v>210</v>
      </c>
      <c r="C247" s="30" t="s">
        <v>2664</v>
      </c>
      <c r="D247" s="308" t="s">
        <v>1893</v>
      </c>
      <c r="E247" s="55">
        <v>6</v>
      </c>
      <c r="F247" s="68">
        <f t="shared" ref="F247:F265" si="8">E247-IF(T247="A",4,IF(T247="E",2,IF(T247="S",1,IF(T247="U",-1,0))))</f>
        <v>5</v>
      </c>
      <c r="G247" s="67" t="s">
        <v>1918</v>
      </c>
      <c r="H247" s="68" t="s">
        <v>5063</v>
      </c>
      <c r="I247" s="67">
        <v>60</v>
      </c>
      <c r="J247" s="67">
        <v>10</v>
      </c>
      <c r="K247" s="68">
        <v>20</v>
      </c>
      <c r="L247" s="55">
        <v>34</v>
      </c>
      <c r="M247" s="55">
        <v>14</v>
      </c>
      <c r="N247" s="55">
        <v>16</v>
      </c>
      <c r="O247" s="68">
        <v>5</v>
      </c>
      <c r="P247" s="55">
        <v>16</v>
      </c>
      <c r="Q247" s="55">
        <v>4</v>
      </c>
      <c r="R247" s="329">
        <v>1600</v>
      </c>
      <c r="S247" s="315">
        <v>2</v>
      </c>
      <c r="T247" s="55" t="s">
        <v>2821</v>
      </c>
      <c r="U247" s="315">
        <v>11</v>
      </c>
      <c r="V247" s="68"/>
      <c r="W247" s="286">
        <v>0.24</v>
      </c>
      <c r="X247" t="s">
        <v>2093</v>
      </c>
      <c r="Y247" t="s">
        <v>2241</v>
      </c>
      <c r="Z247" s="57" t="s">
        <v>1993</v>
      </c>
      <c r="AA247" s="322" t="s">
        <v>1747</v>
      </c>
      <c r="AB247" s="291">
        <v>35700</v>
      </c>
      <c r="AD247" s="305" t="s">
        <v>3069</v>
      </c>
      <c r="AE247" s="81" t="s">
        <v>625</v>
      </c>
    </row>
    <row r="248" spans="1:31">
      <c r="A248" s="67" t="s">
        <v>1917</v>
      </c>
      <c r="B248" s="67">
        <v>79</v>
      </c>
      <c r="C248" s="30" t="s">
        <v>2664</v>
      </c>
      <c r="D248" s="308" t="s">
        <v>1894</v>
      </c>
      <c r="E248" s="55">
        <v>7</v>
      </c>
      <c r="F248" s="68">
        <f t="shared" si="8"/>
        <v>7</v>
      </c>
      <c r="G248" s="67" t="s">
        <v>1917</v>
      </c>
      <c r="H248" s="68" t="s">
        <v>5063</v>
      </c>
      <c r="I248" s="67">
        <v>120</v>
      </c>
      <c r="J248" s="67">
        <v>15</v>
      </c>
      <c r="K248" s="68">
        <v>15</v>
      </c>
      <c r="L248" s="55">
        <v>42</v>
      </c>
      <c r="M248" s="55">
        <v>14</v>
      </c>
      <c r="N248" s="55">
        <v>14</v>
      </c>
      <c r="O248" s="68">
        <v>12</v>
      </c>
      <c r="P248" s="55">
        <v>16</v>
      </c>
      <c r="Q248" s="55">
        <v>4</v>
      </c>
      <c r="R248" s="329">
        <v>1000</v>
      </c>
      <c r="S248" s="315">
        <v>1</v>
      </c>
      <c r="T248" s="55"/>
      <c r="U248" s="315">
        <v>7</v>
      </c>
      <c r="V248" s="68"/>
      <c r="W248" s="286">
        <v>35</v>
      </c>
      <c r="X248" t="s">
        <v>2091</v>
      </c>
      <c r="Y248" t="s">
        <v>2237</v>
      </c>
      <c r="Z248" s="57" t="s">
        <v>2239</v>
      </c>
      <c r="AA248" s="322" t="s">
        <v>3456</v>
      </c>
      <c r="AB248" s="291">
        <v>200000</v>
      </c>
      <c r="AC248" s="299">
        <v>40000</v>
      </c>
      <c r="AD248" s="305" t="s">
        <v>2948</v>
      </c>
      <c r="AE248" s="82" t="s">
        <v>2871</v>
      </c>
    </row>
    <row r="249" spans="1:31">
      <c r="A249" s="67" t="s">
        <v>364</v>
      </c>
      <c r="B249" s="67">
        <v>100</v>
      </c>
      <c r="C249" s="30" t="s">
        <v>2664</v>
      </c>
      <c r="D249" s="308" t="s">
        <v>2511</v>
      </c>
      <c r="E249" s="55">
        <v>6</v>
      </c>
      <c r="F249" s="68">
        <f t="shared" si="8"/>
        <v>5</v>
      </c>
      <c r="G249" s="67" t="s">
        <v>1917</v>
      </c>
      <c r="H249" s="68" t="s">
        <v>5063</v>
      </c>
      <c r="I249" s="67">
        <v>200</v>
      </c>
      <c r="J249" s="67">
        <v>20</v>
      </c>
      <c r="K249" s="68">
        <v>50</v>
      </c>
      <c r="L249" s="55">
        <v>52</v>
      </c>
      <c r="M249" s="55">
        <v>10</v>
      </c>
      <c r="N249" s="55">
        <v>14</v>
      </c>
      <c r="O249" s="68">
        <v>14</v>
      </c>
      <c r="P249" s="55">
        <v>12</v>
      </c>
      <c r="Q249" s="55">
        <v>2</v>
      </c>
      <c r="R249" s="329">
        <v>350</v>
      </c>
      <c r="S249" s="315">
        <v>2</v>
      </c>
      <c r="T249" s="55" t="s">
        <v>2821</v>
      </c>
      <c r="U249" s="314">
        <v>10</v>
      </c>
      <c r="V249" s="68"/>
      <c r="W249" s="286">
        <v>120</v>
      </c>
      <c r="X249" t="s">
        <v>2069</v>
      </c>
      <c r="Y249" t="s">
        <v>1619</v>
      </c>
      <c r="Z249" s="57" t="s">
        <v>2236</v>
      </c>
      <c r="AA249" s="323" t="s">
        <v>1747</v>
      </c>
      <c r="AB249" s="291">
        <v>300000</v>
      </c>
      <c r="AC249" s="299">
        <v>110000</v>
      </c>
      <c r="AD249" s="305" t="s">
        <v>2048</v>
      </c>
      <c r="AE249" s="256" t="s">
        <v>625</v>
      </c>
    </row>
    <row r="250" spans="1:31">
      <c r="A250" s="67" t="s">
        <v>1747</v>
      </c>
      <c r="B250" s="67">
        <v>84</v>
      </c>
      <c r="C250" s="30" t="s">
        <v>2664</v>
      </c>
      <c r="D250" s="308" t="s">
        <v>1742</v>
      </c>
      <c r="E250" s="55">
        <v>10</v>
      </c>
      <c r="F250" s="68">
        <f t="shared" si="8"/>
        <v>10</v>
      </c>
      <c r="G250" s="67" t="s">
        <v>1918</v>
      </c>
      <c r="H250" s="68" t="s">
        <v>4911</v>
      </c>
      <c r="I250" s="67">
        <v>150</v>
      </c>
      <c r="J250" s="67">
        <v>10</v>
      </c>
      <c r="K250" s="68">
        <v>30</v>
      </c>
      <c r="L250" s="55">
        <v>46</v>
      </c>
      <c r="M250" s="55">
        <v>20</v>
      </c>
      <c r="N250" s="55">
        <v>16</v>
      </c>
      <c r="O250" s="68">
        <v>8</v>
      </c>
      <c r="P250" s="55">
        <v>16</v>
      </c>
      <c r="Q250" s="55">
        <v>4</v>
      </c>
      <c r="R250" s="329">
        <v>1050</v>
      </c>
      <c r="S250" s="315">
        <v>1</v>
      </c>
      <c r="T250" s="55"/>
      <c r="U250" s="315">
        <v>0</v>
      </c>
      <c r="V250" s="68"/>
      <c r="W250" s="286">
        <v>0.05</v>
      </c>
      <c r="X250" t="s">
        <v>2087</v>
      </c>
      <c r="Y250" t="s">
        <v>3751</v>
      </c>
      <c r="Z250" s="57" t="s">
        <v>1993</v>
      </c>
      <c r="AA250" s="322" t="s">
        <v>3456</v>
      </c>
      <c r="AB250" s="291">
        <v>120000</v>
      </c>
      <c r="AC250" s="299">
        <v>55000</v>
      </c>
      <c r="AD250" s="305" t="s">
        <v>1212</v>
      </c>
      <c r="AE250" s="81" t="s">
        <v>625</v>
      </c>
    </row>
    <row r="251" spans="1:31">
      <c r="A251" s="67" t="s">
        <v>365</v>
      </c>
      <c r="B251" s="67">
        <v>115</v>
      </c>
      <c r="C251" s="30" t="s">
        <v>2664</v>
      </c>
      <c r="D251" s="308" t="s">
        <v>2785</v>
      </c>
      <c r="E251" s="55">
        <v>9</v>
      </c>
      <c r="F251" s="68">
        <f t="shared" si="8"/>
        <v>8</v>
      </c>
      <c r="G251" s="67" t="s">
        <v>1918</v>
      </c>
      <c r="H251" s="68" t="s">
        <v>4911</v>
      </c>
      <c r="I251" s="67">
        <v>100</v>
      </c>
      <c r="J251" s="67">
        <v>10</v>
      </c>
      <c r="K251" s="68">
        <v>20</v>
      </c>
      <c r="L251" s="55">
        <v>38</v>
      </c>
      <c r="M251" s="55">
        <v>20</v>
      </c>
      <c r="N251" s="55">
        <v>18</v>
      </c>
      <c r="O251" s="68">
        <v>6</v>
      </c>
      <c r="P251" s="55">
        <v>16</v>
      </c>
      <c r="Q251" s="55">
        <v>4</v>
      </c>
      <c r="R251" s="329">
        <v>1050</v>
      </c>
      <c r="S251" s="315">
        <v>1</v>
      </c>
      <c r="T251" s="55" t="s">
        <v>2821</v>
      </c>
      <c r="U251" s="314" t="s">
        <v>5025</v>
      </c>
      <c r="V251" s="68"/>
      <c r="W251" s="286">
        <v>0.11</v>
      </c>
      <c r="X251" t="s">
        <v>2089</v>
      </c>
      <c r="Y251" t="s">
        <v>3751</v>
      </c>
      <c r="Z251" s="57" t="s">
        <v>1993</v>
      </c>
      <c r="AA251" s="322" t="s">
        <v>3456</v>
      </c>
      <c r="AB251" s="291">
        <v>115000</v>
      </c>
      <c r="AC251" s="299">
        <v>55000</v>
      </c>
      <c r="AD251" s="305" t="s">
        <v>5298</v>
      </c>
      <c r="AE251" s="34" t="s">
        <v>2464</v>
      </c>
    </row>
    <row r="252" spans="1:31">
      <c r="A252" s="224" t="s">
        <v>365</v>
      </c>
      <c r="B252" s="224">
        <v>115</v>
      </c>
      <c r="C252" s="77" t="s">
        <v>2664</v>
      </c>
      <c r="D252" s="235" t="s">
        <v>2097</v>
      </c>
      <c r="E252" s="225">
        <v>9</v>
      </c>
      <c r="F252" s="325">
        <f t="shared" si="8"/>
        <v>8</v>
      </c>
      <c r="G252" s="224" t="s">
        <v>1918</v>
      </c>
      <c r="H252" s="325" t="s">
        <v>4911</v>
      </c>
      <c r="I252" s="224">
        <v>100</v>
      </c>
      <c r="J252" s="224">
        <v>10</v>
      </c>
      <c r="K252" s="325">
        <v>20</v>
      </c>
      <c r="L252" s="225">
        <v>38</v>
      </c>
      <c r="M252" s="225">
        <v>20</v>
      </c>
      <c r="N252" s="225">
        <v>18</v>
      </c>
      <c r="O252" s="325">
        <v>6</v>
      </c>
      <c r="P252" s="225">
        <v>16</v>
      </c>
      <c r="Q252" s="225">
        <v>4</v>
      </c>
      <c r="R252" s="332">
        <v>1050</v>
      </c>
      <c r="S252" s="225">
        <v>1</v>
      </c>
      <c r="T252" s="225" t="s">
        <v>2821</v>
      </c>
      <c r="U252" s="326" t="s">
        <v>5025</v>
      </c>
      <c r="V252" s="325"/>
      <c r="W252">
        <v>0.11</v>
      </c>
      <c r="X252" t="s">
        <v>2089</v>
      </c>
      <c r="Y252" t="s">
        <v>3751</v>
      </c>
      <c r="Z252" s="57" t="s">
        <v>1993</v>
      </c>
      <c r="AA252" s="35" t="s">
        <v>3456</v>
      </c>
      <c r="AB252" s="105">
        <v>115000</v>
      </c>
      <c r="AC252" s="108">
        <v>55000</v>
      </c>
      <c r="AD252" s="327" t="s">
        <v>5298</v>
      </c>
      <c r="AE252" s="235" t="s">
        <v>2464</v>
      </c>
    </row>
    <row r="253" spans="1:31">
      <c r="A253" s="224" t="s">
        <v>1758</v>
      </c>
      <c r="B253" s="224">
        <v>66</v>
      </c>
      <c r="C253" s="240" t="s">
        <v>2664</v>
      </c>
      <c r="D253" s="309" t="s">
        <v>3546</v>
      </c>
      <c r="E253" s="5">
        <v>9</v>
      </c>
      <c r="F253" s="68">
        <f t="shared" si="8"/>
        <v>8</v>
      </c>
      <c r="G253" s="2" t="s">
        <v>1918</v>
      </c>
      <c r="H253" s="32" t="s">
        <v>4911</v>
      </c>
      <c r="I253" s="5">
        <v>90</v>
      </c>
      <c r="J253" s="5">
        <v>10</v>
      </c>
      <c r="K253" s="91">
        <v>15</v>
      </c>
      <c r="L253" s="5">
        <v>38</v>
      </c>
      <c r="M253" s="5">
        <v>20</v>
      </c>
      <c r="N253" s="5">
        <v>16</v>
      </c>
      <c r="O253" s="91">
        <v>6</v>
      </c>
      <c r="P253" s="5">
        <v>16</v>
      </c>
      <c r="Q253" s="5">
        <v>4</v>
      </c>
      <c r="R253" s="330">
        <v>1050</v>
      </c>
      <c r="S253" s="316">
        <v>1</v>
      </c>
      <c r="T253" s="2" t="s">
        <v>2821</v>
      </c>
      <c r="U253" s="316">
        <v>1</v>
      </c>
      <c r="W253" s="286">
        <v>0.11</v>
      </c>
      <c r="X253" t="s">
        <v>2093</v>
      </c>
      <c r="Y253" t="s">
        <v>3751</v>
      </c>
      <c r="Z253" s="57" t="s">
        <v>1993</v>
      </c>
      <c r="AA253" s="322" t="s">
        <v>1747</v>
      </c>
      <c r="AB253" s="291">
        <v>75000</v>
      </c>
      <c r="AC253" s="299">
        <v>45000</v>
      </c>
      <c r="AD253" s="306" t="s">
        <v>3450</v>
      </c>
    </row>
    <row r="254" spans="1:31">
      <c r="A254" s="67" t="s">
        <v>1747</v>
      </c>
      <c r="B254" s="67">
        <v>144</v>
      </c>
      <c r="C254" s="239" t="s">
        <v>2664</v>
      </c>
      <c r="D254" s="308" t="s">
        <v>1606</v>
      </c>
      <c r="E254" s="55">
        <v>10</v>
      </c>
      <c r="F254" s="68">
        <f t="shared" si="8"/>
        <v>9</v>
      </c>
      <c r="G254" s="67" t="s">
        <v>1918</v>
      </c>
      <c r="H254" s="68" t="s">
        <v>4911</v>
      </c>
      <c r="I254" s="67">
        <v>130</v>
      </c>
      <c r="J254" s="67">
        <v>10</v>
      </c>
      <c r="K254" s="68">
        <v>10</v>
      </c>
      <c r="L254" s="55">
        <v>43</v>
      </c>
      <c r="M254" s="55">
        <v>22</v>
      </c>
      <c r="N254" s="55">
        <v>16</v>
      </c>
      <c r="O254" s="68">
        <v>7</v>
      </c>
      <c r="P254" s="55">
        <v>16</v>
      </c>
      <c r="Q254" s="55">
        <v>5</v>
      </c>
      <c r="R254" s="329">
        <v>1200</v>
      </c>
      <c r="S254" s="315">
        <v>1</v>
      </c>
      <c r="T254" s="55" t="s">
        <v>2821</v>
      </c>
      <c r="U254" s="315">
        <v>2</v>
      </c>
      <c r="V254" s="68"/>
      <c r="W254" s="286">
        <v>0.1</v>
      </c>
      <c r="X254" t="s">
        <v>2089</v>
      </c>
      <c r="Y254" t="s">
        <v>2237</v>
      </c>
      <c r="Z254" s="57" t="s">
        <v>1993</v>
      </c>
      <c r="AA254" s="322" t="s">
        <v>2818</v>
      </c>
      <c r="AB254" s="291">
        <v>275000</v>
      </c>
      <c r="AC254" s="299">
        <v>125000</v>
      </c>
      <c r="AD254" s="308" t="s">
        <v>1566</v>
      </c>
    </row>
    <row r="255" spans="1:31">
      <c r="A255" s="67" t="s">
        <v>2821</v>
      </c>
      <c r="B255" s="67">
        <v>124</v>
      </c>
      <c r="C255" s="30" t="s">
        <v>2664</v>
      </c>
      <c r="D255" s="308" t="s">
        <v>1788</v>
      </c>
      <c r="E255" s="55">
        <v>16</v>
      </c>
      <c r="F255" s="68">
        <f t="shared" si="8"/>
        <v>16</v>
      </c>
      <c r="G255" s="67" t="s">
        <v>3170</v>
      </c>
      <c r="H255" s="68" t="s">
        <v>3171</v>
      </c>
      <c r="I255" s="67">
        <v>1500</v>
      </c>
      <c r="J255" s="67">
        <v>20</v>
      </c>
      <c r="K255" s="68">
        <v>150</v>
      </c>
      <c r="L255" s="55">
        <v>94</v>
      </c>
      <c r="M255" s="55">
        <v>16</v>
      </c>
      <c r="N255" s="55">
        <v>16</v>
      </c>
      <c r="O255" s="68">
        <v>13</v>
      </c>
      <c r="P255" s="55"/>
      <c r="Q255" s="55">
        <v>3</v>
      </c>
      <c r="R255" s="329"/>
      <c r="S255" s="315">
        <v>5000</v>
      </c>
      <c r="T255" s="55"/>
      <c r="U255" s="314" t="s">
        <v>4847</v>
      </c>
      <c r="V255" s="68"/>
      <c r="W255" s="286">
        <v>7500</v>
      </c>
      <c r="X255" t="s">
        <v>2082</v>
      </c>
      <c r="Y255" t="s">
        <v>3751</v>
      </c>
      <c r="Z255" s="57" t="s">
        <v>2236</v>
      </c>
      <c r="AA255" s="322" t="s">
        <v>2818</v>
      </c>
      <c r="AD255" s="305" t="s">
        <v>3058</v>
      </c>
      <c r="AE255" s="81" t="s">
        <v>625</v>
      </c>
    </row>
    <row r="256" spans="1:31">
      <c r="A256" s="67" t="s">
        <v>2821</v>
      </c>
      <c r="B256" s="67">
        <v>125</v>
      </c>
      <c r="C256" s="30" t="s">
        <v>2664</v>
      </c>
      <c r="D256" s="308" t="s">
        <v>1789</v>
      </c>
      <c r="E256" s="55">
        <v>17</v>
      </c>
      <c r="F256" s="68">
        <f t="shared" si="8"/>
        <v>17</v>
      </c>
      <c r="G256" s="67" t="s">
        <v>3170</v>
      </c>
      <c r="H256" s="68" t="s">
        <v>3171</v>
      </c>
      <c r="I256" s="67">
        <v>1500</v>
      </c>
      <c r="J256" s="67">
        <v>20</v>
      </c>
      <c r="K256" s="68">
        <v>150</v>
      </c>
      <c r="L256" s="55">
        <v>94</v>
      </c>
      <c r="M256" s="55">
        <v>16</v>
      </c>
      <c r="N256" s="55">
        <v>16</v>
      </c>
      <c r="O256" s="68">
        <v>13</v>
      </c>
      <c r="P256" s="55"/>
      <c r="Q256" s="55">
        <v>3</v>
      </c>
      <c r="R256" s="329"/>
      <c r="S256" s="315">
        <v>4820</v>
      </c>
      <c r="T256" s="55"/>
      <c r="U256" s="314" t="s">
        <v>4847</v>
      </c>
      <c r="V256" s="68"/>
      <c r="W256" s="286">
        <v>7500</v>
      </c>
      <c r="X256" t="s">
        <v>2082</v>
      </c>
      <c r="Y256" t="s">
        <v>3751</v>
      </c>
      <c r="Z256" s="57" t="s">
        <v>2236</v>
      </c>
      <c r="AA256" s="322" t="s">
        <v>2818</v>
      </c>
      <c r="AD256" s="305" t="s">
        <v>3058</v>
      </c>
      <c r="AE256" s="81" t="s">
        <v>625</v>
      </c>
    </row>
    <row r="257" spans="1:31">
      <c r="A257" s="67" t="s">
        <v>2821</v>
      </c>
      <c r="B257" s="67">
        <v>123</v>
      </c>
      <c r="C257" s="30" t="s">
        <v>2664</v>
      </c>
      <c r="D257" s="308" t="s">
        <v>3174</v>
      </c>
      <c r="E257" s="55">
        <v>18</v>
      </c>
      <c r="F257" s="68">
        <f t="shared" si="8"/>
        <v>17</v>
      </c>
      <c r="G257" s="67" t="s">
        <v>3170</v>
      </c>
      <c r="H257" s="68" t="s">
        <v>3171</v>
      </c>
      <c r="I257" s="67">
        <v>1440</v>
      </c>
      <c r="J257" s="67">
        <v>20</v>
      </c>
      <c r="K257" s="68">
        <v>115</v>
      </c>
      <c r="L257" s="55">
        <v>98</v>
      </c>
      <c r="M257" s="55">
        <v>12</v>
      </c>
      <c r="N257" s="55">
        <v>18</v>
      </c>
      <c r="O257" s="68">
        <v>13</v>
      </c>
      <c r="P257" s="55"/>
      <c r="Q257" s="55">
        <v>1</v>
      </c>
      <c r="R257" s="329"/>
      <c r="S257" s="315">
        <v>1459</v>
      </c>
      <c r="T257" s="55" t="s">
        <v>2821</v>
      </c>
      <c r="U257" s="314" t="s">
        <v>5020</v>
      </c>
      <c r="V257" s="68"/>
      <c r="W257" s="286">
        <v>9000</v>
      </c>
      <c r="X257" t="s">
        <v>2075</v>
      </c>
      <c r="Y257" t="s">
        <v>3751</v>
      </c>
      <c r="Z257" s="57" t="s">
        <v>2247</v>
      </c>
      <c r="AA257" s="322" t="s">
        <v>2818</v>
      </c>
      <c r="AB257" s="295">
        <v>40250000</v>
      </c>
      <c r="AD257" s="304" t="s">
        <v>2049</v>
      </c>
      <c r="AE257" s="235" t="s">
        <v>3479</v>
      </c>
    </row>
    <row r="258" spans="1:31">
      <c r="A258" s="67" t="s">
        <v>2821</v>
      </c>
      <c r="B258" s="67">
        <v>72</v>
      </c>
      <c r="C258" s="30" t="s">
        <v>2664</v>
      </c>
      <c r="D258" s="308" t="s">
        <v>2896</v>
      </c>
      <c r="E258" s="55">
        <v>19</v>
      </c>
      <c r="F258" s="68">
        <f t="shared" si="8"/>
        <v>18</v>
      </c>
      <c r="G258" s="67" t="s">
        <v>3170</v>
      </c>
      <c r="H258" s="68" t="s">
        <v>3171</v>
      </c>
      <c r="I258" s="67">
        <v>1290</v>
      </c>
      <c r="J258" s="67">
        <v>20</v>
      </c>
      <c r="K258" s="68">
        <v>150</v>
      </c>
      <c r="L258" s="55">
        <v>91</v>
      </c>
      <c r="M258" s="55">
        <v>14</v>
      </c>
      <c r="N258" s="55">
        <v>18</v>
      </c>
      <c r="O258" s="68">
        <v>12</v>
      </c>
      <c r="P258" s="55"/>
      <c r="Q258" s="55">
        <v>3</v>
      </c>
      <c r="R258" s="329"/>
      <c r="S258" s="315">
        <v>300</v>
      </c>
      <c r="T258" s="55" t="s">
        <v>2821</v>
      </c>
      <c r="U258" s="314" t="s">
        <v>4834</v>
      </c>
      <c r="V258" s="68"/>
      <c r="W258" s="286">
        <v>10000</v>
      </c>
      <c r="X258" t="s">
        <v>2075</v>
      </c>
      <c r="Y258" t="s">
        <v>3751</v>
      </c>
      <c r="Z258" s="57" t="s">
        <v>2236</v>
      </c>
      <c r="AA258" s="322" t="s">
        <v>2818</v>
      </c>
      <c r="AD258" s="305" t="s">
        <v>2436</v>
      </c>
      <c r="AE258" s="34" t="s">
        <v>3994</v>
      </c>
    </row>
    <row r="259" spans="1:31">
      <c r="A259" s="2" t="s">
        <v>1758</v>
      </c>
      <c r="B259" s="5">
        <v>148</v>
      </c>
      <c r="C259" s="240" t="s">
        <v>2664</v>
      </c>
      <c r="D259" s="310" t="s">
        <v>3582</v>
      </c>
      <c r="E259" s="5">
        <v>11</v>
      </c>
      <c r="F259" s="91">
        <f t="shared" si="8"/>
        <v>10</v>
      </c>
      <c r="G259" s="2" t="s">
        <v>1918</v>
      </c>
      <c r="H259" s="32" t="s">
        <v>4911</v>
      </c>
      <c r="I259" s="5">
        <v>150</v>
      </c>
      <c r="J259" s="5">
        <v>10</v>
      </c>
      <c r="K259" s="91">
        <v>25</v>
      </c>
      <c r="L259" s="5">
        <v>46</v>
      </c>
      <c r="M259" s="5">
        <v>14</v>
      </c>
      <c r="N259" s="5">
        <v>16</v>
      </c>
      <c r="O259" s="91">
        <v>8</v>
      </c>
      <c r="P259" s="5">
        <v>12</v>
      </c>
      <c r="Q259" s="5">
        <v>3</v>
      </c>
      <c r="R259" s="330">
        <v>750</v>
      </c>
      <c r="S259" s="316">
        <v>1</v>
      </c>
      <c r="T259" s="2" t="s">
        <v>2821</v>
      </c>
      <c r="U259" s="316">
        <v>0</v>
      </c>
      <c r="W259" s="286">
        <v>0.08</v>
      </c>
      <c r="X259" t="s">
        <v>2088</v>
      </c>
      <c r="Y259" t="s">
        <v>1993</v>
      </c>
      <c r="Z259" s="57" t="s">
        <v>1993</v>
      </c>
      <c r="AA259" s="322" t="s">
        <v>3456</v>
      </c>
      <c r="AB259" s="291">
        <v>240000</v>
      </c>
      <c r="AC259" s="299">
        <v>150000</v>
      </c>
      <c r="AD259" s="306" t="s">
        <v>2274</v>
      </c>
    </row>
    <row r="260" spans="1:31">
      <c r="A260" s="67" t="s">
        <v>365</v>
      </c>
      <c r="B260" s="67">
        <v>205</v>
      </c>
      <c r="C260" s="30" t="s">
        <v>2666</v>
      </c>
      <c r="D260" s="311" t="s">
        <v>3160</v>
      </c>
      <c r="E260" s="55">
        <v>12</v>
      </c>
      <c r="F260" s="68">
        <f t="shared" si="8"/>
        <v>8</v>
      </c>
      <c r="G260" s="67" t="s">
        <v>1917</v>
      </c>
      <c r="H260" s="68" t="s">
        <v>5063</v>
      </c>
      <c r="I260" s="67">
        <v>110</v>
      </c>
      <c r="J260" s="67">
        <v>15</v>
      </c>
      <c r="K260" s="68">
        <v>40</v>
      </c>
      <c r="L260" s="55">
        <v>40</v>
      </c>
      <c r="M260" s="55">
        <v>22</v>
      </c>
      <c r="N260" s="55">
        <v>20</v>
      </c>
      <c r="O260" s="68">
        <v>11</v>
      </c>
      <c r="P260" s="55">
        <v>16</v>
      </c>
      <c r="Q260" s="55">
        <v>6</v>
      </c>
      <c r="R260" s="329">
        <v>1350</v>
      </c>
      <c r="S260" s="315">
        <v>1</v>
      </c>
      <c r="T260" s="55" t="s">
        <v>2819</v>
      </c>
      <c r="U260" s="314" t="s">
        <v>5027</v>
      </c>
      <c r="V260" s="68"/>
      <c r="W260" s="286">
        <v>15</v>
      </c>
      <c r="X260" t="s">
        <v>2076</v>
      </c>
      <c r="Y260" t="s">
        <v>2248</v>
      </c>
      <c r="Z260" s="57" t="s">
        <v>1993</v>
      </c>
      <c r="AA260" s="322" t="s">
        <v>2461</v>
      </c>
      <c r="AD260" s="305" t="s">
        <v>2930</v>
      </c>
      <c r="AE260" s="81" t="s">
        <v>625</v>
      </c>
    </row>
    <row r="261" spans="1:31">
      <c r="A261" s="2" t="s">
        <v>1297</v>
      </c>
      <c r="B261" s="5">
        <v>151</v>
      </c>
      <c r="C261" s="240" t="s">
        <v>1758</v>
      </c>
      <c r="D261" s="309" t="s">
        <v>1399</v>
      </c>
      <c r="E261" s="5">
        <v>15</v>
      </c>
      <c r="F261" s="91">
        <f t="shared" si="8"/>
        <v>14</v>
      </c>
      <c r="G261" s="5" t="s">
        <v>3169</v>
      </c>
      <c r="H261" s="91" t="s">
        <v>3171</v>
      </c>
      <c r="I261" s="5">
        <v>700</v>
      </c>
      <c r="J261" s="5">
        <v>15</v>
      </c>
      <c r="K261" s="91">
        <v>80</v>
      </c>
      <c r="L261" s="5">
        <v>46</v>
      </c>
      <c r="M261" s="5">
        <v>14</v>
      </c>
      <c r="N261" s="5">
        <v>14</v>
      </c>
      <c r="O261" s="91">
        <v>11</v>
      </c>
      <c r="Q261" s="5">
        <v>3</v>
      </c>
      <c r="S261" s="316">
        <v>480</v>
      </c>
      <c r="T261" s="5" t="s">
        <v>2821</v>
      </c>
      <c r="U261" s="316">
        <v>200</v>
      </c>
      <c r="W261" s="286">
        <v>8000</v>
      </c>
      <c r="X261" t="s">
        <v>2076</v>
      </c>
      <c r="Y261" t="s">
        <v>3751</v>
      </c>
      <c r="Z261" s="57" t="s">
        <v>2236</v>
      </c>
      <c r="AA261" s="323" t="s">
        <v>2818</v>
      </c>
      <c r="AD261" s="309" t="s">
        <v>5360</v>
      </c>
    </row>
    <row r="262" spans="1:31">
      <c r="A262" s="2" t="s">
        <v>1758</v>
      </c>
      <c r="B262" s="5">
        <v>134</v>
      </c>
      <c r="C262" s="240" t="s">
        <v>2664</v>
      </c>
      <c r="D262" s="310" t="s">
        <v>3554</v>
      </c>
      <c r="E262" s="5">
        <v>12</v>
      </c>
      <c r="F262" s="91">
        <f t="shared" si="8"/>
        <v>8</v>
      </c>
      <c r="G262" s="2" t="s">
        <v>1770</v>
      </c>
      <c r="H262" s="32" t="s">
        <v>4911</v>
      </c>
      <c r="I262" s="5">
        <v>90</v>
      </c>
      <c r="J262" s="5">
        <v>10</v>
      </c>
      <c r="K262" s="91">
        <v>15</v>
      </c>
      <c r="L262" s="5">
        <v>38</v>
      </c>
      <c r="M262" s="5">
        <v>24</v>
      </c>
      <c r="N262" s="5">
        <v>16</v>
      </c>
      <c r="O262" s="91">
        <v>3</v>
      </c>
      <c r="P262" s="5">
        <v>16</v>
      </c>
      <c r="Q262" s="5">
        <v>5</v>
      </c>
      <c r="R262" s="330">
        <v>1250</v>
      </c>
      <c r="S262" s="316">
        <v>1</v>
      </c>
      <c r="T262" s="2" t="s">
        <v>2819</v>
      </c>
      <c r="U262" s="316">
        <v>0</v>
      </c>
      <c r="W262" s="286">
        <v>7.4999999999999997E-2</v>
      </c>
      <c r="X262" t="s">
        <v>2086</v>
      </c>
      <c r="Y262" t="s">
        <v>1993</v>
      </c>
      <c r="Z262" s="57" t="s">
        <v>1993</v>
      </c>
      <c r="AA262" s="322" t="s">
        <v>2818</v>
      </c>
      <c r="AD262" s="306" t="s">
        <v>2930</v>
      </c>
    </row>
    <row r="263" spans="1:31">
      <c r="A263" s="67" t="s">
        <v>364</v>
      </c>
      <c r="B263" s="67">
        <v>95</v>
      </c>
      <c r="C263" s="30" t="s">
        <v>2664</v>
      </c>
      <c r="D263" s="308" t="s">
        <v>1636</v>
      </c>
      <c r="E263" s="55">
        <v>9</v>
      </c>
      <c r="F263" s="68">
        <f t="shared" si="8"/>
        <v>8</v>
      </c>
      <c r="G263" s="67" t="s">
        <v>1770</v>
      </c>
      <c r="H263" s="68" t="s">
        <v>4911</v>
      </c>
      <c r="I263" s="67">
        <v>90</v>
      </c>
      <c r="J263" s="67">
        <v>5</v>
      </c>
      <c r="K263" s="68">
        <v>30</v>
      </c>
      <c r="L263" s="55">
        <v>38</v>
      </c>
      <c r="M263" s="55">
        <v>24</v>
      </c>
      <c r="N263" s="55">
        <v>14</v>
      </c>
      <c r="O263" s="68">
        <v>3</v>
      </c>
      <c r="P263" s="55">
        <v>16</v>
      </c>
      <c r="Q263" s="55">
        <v>4</v>
      </c>
      <c r="R263" s="329">
        <v>1150</v>
      </c>
      <c r="S263" s="315">
        <v>1</v>
      </c>
      <c r="T263" s="55" t="s">
        <v>2821</v>
      </c>
      <c r="U263" s="314">
        <v>0</v>
      </c>
      <c r="V263" s="68"/>
      <c r="W263" s="286">
        <v>0.03</v>
      </c>
      <c r="X263" t="s">
        <v>2070</v>
      </c>
      <c r="Y263" t="s">
        <v>3751</v>
      </c>
      <c r="Z263" s="57" t="s">
        <v>1993</v>
      </c>
      <c r="AA263" s="323" t="s">
        <v>3456</v>
      </c>
      <c r="AB263" s="291">
        <v>150000</v>
      </c>
      <c r="AC263" s="299">
        <v>90000</v>
      </c>
      <c r="AD263" s="305" t="s">
        <v>1211</v>
      </c>
      <c r="AE263" s="256" t="s">
        <v>625</v>
      </c>
    </row>
    <row r="264" spans="1:31">
      <c r="A264" s="67" t="s">
        <v>364</v>
      </c>
      <c r="B264" s="67">
        <v>181</v>
      </c>
      <c r="C264" s="30" t="s">
        <v>2664</v>
      </c>
      <c r="D264" s="308" t="s">
        <v>5051</v>
      </c>
      <c r="E264" s="55">
        <v>10</v>
      </c>
      <c r="F264" s="68">
        <f t="shared" si="8"/>
        <v>9</v>
      </c>
      <c r="G264" s="67" t="s">
        <v>1918</v>
      </c>
      <c r="H264" s="68" t="s">
        <v>4911</v>
      </c>
      <c r="I264" s="67">
        <v>120</v>
      </c>
      <c r="J264" s="67">
        <v>10</v>
      </c>
      <c r="K264" s="68">
        <v>20</v>
      </c>
      <c r="L264" s="55">
        <v>42</v>
      </c>
      <c r="M264" s="55">
        <v>20</v>
      </c>
      <c r="N264" s="55">
        <v>14</v>
      </c>
      <c r="O264" s="68">
        <v>7</v>
      </c>
      <c r="P264" s="55">
        <v>16</v>
      </c>
      <c r="Q264" s="55">
        <v>4</v>
      </c>
      <c r="R264" s="329">
        <v>1200</v>
      </c>
      <c r="S264" s="315">
        <v>1</v>
      </c>
      <c r="T264" s="55" t="s">
        <v>2821</v>
      </c>
      <c r="U264" s="314" t="s">
        <v>5013</v>
      </c>
      <c r="V264" s="68"/>
      <c r="W264" s="286">
        <v>0.03</v>
      </c>
      <c r="X264" t="s">
        <v>2093</v>
      </c>
      <c r="Y264" t="s">
        <v>3751</v>
      </c>
      <c r="Z264" s="57" t="s">
        <v>1993</v>
      </c>
      <c r="AA264" s="322" t="s">
        <v>2818</v>
      </c>
      <c r="AB264" s="295">
        <v>420000</v>
      </c>
      <c r="AD264" s="305" t="s">
        <v>1211</v>
      </c>
      <c r="AE264" s="257" t="s">
        <v>3482</v>
      </c>
    </row>
    <row r="265" spans="1:31">
      <c r="A265" s="67" t="s">
        <v>1917</v>
      </c>
      <c r="B265" s="67">
        <v>220</v>
      </c>
      <c r="C265" s="30" t="s">
        <v>2664</v>
      </c>
      <c r="D265" s="308" t="s">
        <v>1895</v>
      </c>
      <c r="E265" s="55">
        <v>12</v>
      </c>
      <c r="F265" s="68">
        <f t="shared" si="8"/>
        <v>11</v>
      </c>
      <c r="G265" s="67" t="s">
        <v>3169</v>
      </c>
      <c r="H265" s="68" t="s">
        <v>3171</v>
      </c>
      <c r="I265" s="67">
        <v>900</v>
      </c>
      <c r="J265" s="67">
        <v>15</v>
      </c>
      <c r="K265" s="68">
        <v>130</v>
      </c>
      <c r="L265" s="55">
        <v>62</v>
      </c>
      <c r="M265" s="55">
        <v>14</v>
      </c>
      <c r="N265" s="55">
        <v>16</v>
      </c>
      <c r="O265" s="68">
        <v>12</v>
      </c>
      <c r="P265" s="55"/>
      <c r="Q265" s="55">
        <v>2</v>
      </c>
      <c r="R265" s="329"/>
      <c r="S265" s="315">
        <v>250</v>
      </c>
      <c r="T265" s="55" t="s">
        <v>2821</v>
      </c>
      <c r="U265" s="315">
        <v>3000</v>
      </c>
      <c r="V265" s="68"/>
      <c r="W265" s="286">
        <v>3000</v>
      </c>
      <c r="X265" t="s">
        <v>2076</v>
      </c>
      <c r="Y265" t="s">
        <v>1619</v>
      </c>
      <c r="Z265" s="57" t="s">
        <v>2247</v>
      </c>
      <c r="AA265" s="322" t="s">
        <v>2818</v>
      </c>
      <c r="AB265" s="291">
        <v>3500000</v>
      </c>
      <c r="AC265" s="299">
        <v>1500000</v>
      </c>
      <c r="AD265" s="308" t="s">
        <v>578</v>
      </c>
      <c r="AE265" s="81" t="s">
        <v>625</v>
      </c>
    </row>
    <row r="266" spans="1:31">
      <c r="A266" s="2" t="s">
        <v>1169</v>
      </c>
      <c r="B266" s="5">
        <v>70</v>
      </c>
      <c r="C266" s="240" t="s">
        <v>2664</v>
      </c>
      <c r="D266" s="309" t="s">
        <v>160</v>
      </c>
      <c r="E266" s="5">
        <v>11</v>
      </c>
      <c r="F266" s="91">
        <v>9</v>
      </c>
      <c r="G266" s="5" t="s">
        <v>3169</v>
      </c>
      <c r="H266" s="91" t="s">
        <v>3171</v>
      </c>
      <c r="I266" s="5">
        <v>650</v>
      </c>
      <c r="J266" s="5">
        <v>15</v>
      </c>
      <c r="K266" s="91">
        <v>105</v>
      </c>
      <c r="L266" s="5">
        <v>58</v>
      </c>
      <c r="M266" s="5">
        <v>16</v>
      </c>
      <c r="N266" s="5">
        <v>18</v>
      </c>
      <c r="O266" s="91">
        <v>11</v>
      </c>
      <c r="Q266" s="5">
        <v>3</v>
      </c>
      <c r="S266" s="316">
        <v>100</v>
      </c>
      <c r="T266" s="5" t="s">
        <v>1760</v>
      </c>
      <c r="U266" s="316">
        <v>450</v>
      </c>
      <c r="W266" s="286">
        <v>1.2</v>
      </c>
      <c r="X266" t="s">
        <v>2076</v>
      </c>
      <c r="Y266" t="s">
        <v>1619</v>
      </c>
      <c r="Z266" s="57" t="s">
        <v>2247</v>
      </c>
      <c r="AA266" s="323" t="s">
        <v>2818</v>
      </c>
      <c r="AD266" s="309" t="s">
        <v>578</v>
      </c>
    </row>
    <row r="267" spans="1:31">
      <c r="A267" s="67" t="s">
        <v>1917</v>
      </c>
      <c r="B267" s="67">
        <v>220</v>
      </c>
      <c r="C267" s="30" t="s">
        <v>2664</v>
      </c>
      <c r="D267" s="308" t="s">
        <v>1896</v>
      </c>
      <c r="E267" s="55">
        <v>7</v>
      </c>
      <c r="F267" s="68">
        <f t="shared" ref="F267:F298" si="9">E267-IF(T267="A",4,IF(T267="E",2,IF(T267="S",1,IF(T267="U",-1,0))))</f>
        <v>5</v>
      </c>
      <c r="G267" s="67" t="s">
        <v>1770</v>
      </c>
      <c r="H267" s="68" t="s">
        <v>4911</v>
      </c>
      <c r="I267" s="67">
        <v>75</v>
      </c>
      <c r="J267" s="67">
        <v>5</v>
      </c>
      <c r="K267" s="68"/>
      <c r="L267" s="55">
        <v>36</v>
      </c>
      <c r="M267" s="55">
        <v>22</v>
      </c>
      <c r="N267" s="55">
        <v>16</v>
      </c>
      <c r="O267" s="68">
        <v>3</v>
      </c>
      <c r="P267" s="55">
        <v>16</v>
      </c>
      <c r="Q267" s="55">
        <v>4</v>
      </c>
      <c r="R267" s="329">
        <v>1110</v>
      </c>
      <c r="S267" s="315">
        <v>1</v>
      </c>
      <c r="T267" s="55" t="s">
        <v>1760</v>
      </c>
      <c r="U267" s="315">
        <v>0</v>
      </c>
      <c r="V267" s="68"/>
      <c r="W267" s="286">
        <v>0.05</v>
      </c>
      <c r="X267" t="s">
        <v>2093</v>
      </c>
      <c r="Y267" t="s">
        <v>1993</v>
      </c>
      <c r="Z267" s="57" t="s">
        <v>1993</v>
      </c>
      <c r="AA267" s="322" t="s">
        <v>2818</v>
      </c>
      <c r="AB267" s="291">
        <v>170000</v>
      </c>
      <c r="AC267" s="299">
        <v>72000</v>
      </c>
      <c r="AD267" s="308" t="s">
        <v>578</v>
      </c>
      <c r="AE267" s="81" t="s">
        <v>625</v>
      </c>
    </row>
    <row r="268" spans="1:31">
      <c r="A268" s="67" t="s">
        <v>1747</v>
      </c>
      <c r="B268" s="67">
        <v>147</v>
      </c>
      <c r="C268" s="30" t="s">
        <v>2664</v>
      </c>
      <c r="D268" s="308" t="s">
        <v>5091</v>
      </c>
      <c r="E268" s="55">
        <v>17</v>
      </c>
      <c r="F268" s="68">
        <f t="shared" si="9"/>
        <v>16</v>
      </c>
      <c r="G268" s="67" t="s">
        <v>3169</v>
      </c>
      <c r="H268" s="68" t="s">
        <v>3171</v>
      </c>
      <c r="I268" s="67">
        <v>780</v>
      </c>
      <c r="J268" s="67">
        <v>15</v>
      </c>
      <c r="K268" s="68">
        <v>100</v>
      </c>
      <c r="L268" s="55">
        <v>60</v>
      </c>
      <c r="M268" s="55">
        <v>18</v>
      </c>
      <c r="N268" s="55">
        <v>14</v>
      </c>
      <c r="O268" s="68">
        <v>11</v>
      </c>
      <c r="P268" s="55"/>
      <c r="Q268" s="55">
        <v>3</v>
      </c>
      <c r="R268" s="329"/>
      <c r="S268" s="315">
        <v>800</v>
      </c>
      <c r="T268" s="55" t="s">
        <v>2821</v>
      </c>
      <c r="U268" s="315">
        <v>300</v>
      </c>
      <c r="V268" s="68"/>
      <c r="W268" s="286">
        <v>3000</v>
      </c>
      <c r="X268" t="s">
        <v>2076</v>
      </c>
      <c r="Y268" t="s">
        <v>2237</v>
      </c>
      <c r="Z268" s="57" t="s">
        <v>3750</v>
      </c>
      <c r="AA268" s="322" t="s">
        <v>2818</v>
      </c>
      <c r="AD268" s="308" t="s">
        <v>578</v>
      </c>
      <c r="AE268" s="81" t="s">
        <v>625</v>
      </c>
    </row>
    <row r="269" spans="1:31">
      <c r="A269" s="67" t="s">
        <v>2821</v>
      </c>
      <c r="B269" s="67">
        <v>79</v>
      </c>
      <c r="C269" s="30" t="s">
        <v>2664</v>
      </c>
      <c r="D269" s="308" t="s">
        <v>3062</v>
      </c>
      <c r="E269" s="55">
        <v>6</v>
      </c>
      <c r="F269" s="68">
        <f t="shared" si="9"/>
        <v>5</v>
      </c>
      <c r="G269" s="67" t="s">
        <v>1770</v>
      </c>
      <c r="H269" s="68" t="s">
        <v>4911</v>
      </c>
      <c r="I269" s="67">
        <v>80</v>
      </c>
      <c r="J269" s="67">
        <v>10</v>
      </c>
      <c r="K269" s="68">
        <v>20</v>
      </c>
      <c r="L269" s="55">
        <v>36</v>
      </c>
      <c r="M269" s="55">
        <v>14</v>
      </c>
      <c r="N269" s="55">
        <v>14</v>
      </c>
      <c r="O269" s="68">
        <v>3</v>
      </c>
      <c r="P269" s="55">
        <v>12</v>
      </c>
      <c r="Q269" s="55">
        <v>3</v>
      </c>
      <c r="R269" s="329">
        <v>900</v>
      </c>
      <c r="S269" s="315">
        <v>0</v>
      </c>
      <c r="T269" s="55" t="s">
        <v>2821</v>
      </c>
      <c r="U269" s="314" t="s">
        <v>5013</v>
      </c>
      <c r="V269" s="68"/>
      <c r="W269" s="286">
        <v>0</v>
      </c>
      <c r="X269" t="s">
        <v>2086</v>
      </c>
      <c r="Y269" t="s">
        <v>1993</v>
      </c>
      <c r="Z269" s="57" t="s">
        <v>1993</v>
      </c>
      <c r="AA269" s="322" t="s">
        <v>3456</v>
      </c>
      <c r="AB269" s="291">
        <v>17000</v>
      </c>
      <c r="AD269" s="305" t="s">
        <v>2892</v>
      </c>
      <c r="AE269" s="34" t="s">
        <v>5281</v>
      </c>
    </row>
    <row r="270" spans="1:31">
      <c r="A270" s="67" t="s">
        <v>1747</v>
      </c>
      <c r="B270" s="67">
        <v>147</v>
      </c>
      <c r="C270" s="30" t="s">
        <v>2666</v>
      </c>
      <c r="D270" s="311" t="s">
        <v>4913</v>
      </c>
      <c r="E270" s="55">
        <v>10</v>
      </c>
      <c r="F270" s="68">
        <f t="shared" si="9"/>
        <v>9</v>
      </c>
      <c r="G270" s="67" t="s">
        <v>1917</v>
      </c>
      <c r="H270" s="68" t="s">
        <v>5063</v>
      </c>
      <c r="I270" s="67">
        <v>120</v>
      </c>
      <c r="J270" s="67">
        <v>15</v>
      </c>
      <c r="K270" s="68">
        <v>30</v>
      </c>
      <c r="L270" s="55">
        <v>42</v>
      </c>
      <c r="M270" s="55">
        <v>18</v>
      </c>
      <c r="N270" s="55">
        <v>14</v>
      </c>
      <c r="O270" s="68">
        <v>15</v>
      </c>
      <c r="P270" s="55">
        <v>12</v>
      </c>
      <c r="Q270" s="55">
        <v>4</v>
      </c>
      <c r="R270" s="329">
        <v>850</v>
      </c>
      <c r="S270" s="315">
        <v>3</v>
      </c>
      <c r="T270" s="55" t="s">
        <v>2821</v>
      </c>
      <c r="U270" s="315">
        <v>6</v>
      </c>
      <c r="V270" s="68"/>
      <c r="W270" s="286">
        <v>150</v>
      </c>
      <c r="X270" t="s">
        <v>2071</v>
      </c>
      <c r="Y270" t="s">
        <v>3751</v>
      </c>
      <c r="Z270" s="57" t="s">
        <v>2236</v>
      </c>
      <c r="AA270" s="322" t="s">
        <v>2461</v>
      </c>
      <c r="AD270" s="305" t="s">
        <v>1211</v>
      </c>
      <c r="AE270" s="34" t="s">
        <v>5289</v>
      </c>
    </row>
    <row r="271" spans="1:31">
      <c r="A271" s="67" t="s">
        <v>2821</v>
      </c>
      <c r="B271" s="67">
        <v>127</v>
      </c>
      <c r="C271" s="30" t="s">
        <v>2664</v>
      </c>
      <c r="D271" s="308" t="s">
        <v>2279</v>
      </c>
      <c r="E271" s="55">
        <v>11</v>
      </c>
      <c r="F271" s="68">
        <f t="shared" si="9"/>
        <v>10</v>
      </c>
      <c r="G271" s="67" t="s">
        <v>1918</v>
      </c>
      <c r="H271" s="68" t="s">
        <v>4911</v>
      </c>
      <c r="I271" s="67">
        <v>150</v>
      </c>
      <c r="J271" s="67">
        <v>10</v>
      </c>
      <c r="K271" s="68">
        <v>25</v>
      </c>
      <c r="L271" s="55">
        <v>46</v>
      </c>
      <c r="M271" s="55">
        <v>19</v>
      </c>
      <c r="N271" s="55">
        <v>18</v>
      </c>
      <c r="O271" s="68">
        <v>8</v>
      </c>
      <c r="P271" s="55">
        <v>16</v>
      </c>
      <c r="Q271" s="55">
        <v>4</v>
      </c>
      <c r="R271" s="329">
        <v>1150</v>
      </c>
      <c r="S271" s="315">
        <v>2</v>
      </c>
      <c r="T271" s="55" t="s">
        <v>2821</v>
      </c>
      <c r="U271" s="314" t="s">
        <v>5013</v>
      </c>
      <c r="V271" s="68"/>
      <c r="W271" s="286">
        <v>0.02</v>
      </c>
      <c r="X271" t="s">
        <v>2086</v>
      </c>
      <c r="Y271" t="s">
        <v>1993</v>
      </c>
      <c r="Z271" s="57" t="s">
        <v>1993</v>
      </c>
      <c r="AA271" s="322" t="s">
        <v>2818</v>
      </c>
      <c r="AB271" s="291">
        <v>120000</v>
      </c>
      <c r="AC271" s="299">
        <v>45000</v>
      </c>
      <c r="AD271" s="305" t="s">
        <v>2930</v>
      </c>
      <c r="AE271" s="34" t="s">
        <v>340</v>
      </c>
    </row>
    <row r="272" spans="1:31">
      <c r="A272" s="2" t="s">
        <v>1297</v>
      </c>
      <c r="B272" s="5">
        <v>56</v>
      </c>
      <c r="C272" s="240" t="s">
        <v>2664</v>
      </c>
      <c r="D272" s="310" t="s">
        <v>1354</v>
      </c>
      <c r="E272" s="5">
        <v>12</v>
      </c>
      <c r="F272" s="91">
        <f t="shared" si="9"/>
        <v>12</v>
      </c>
      <c r="G272" s="5" t="s">
        <v>3169</v>
      </c>
      <c r="H272" s="91" t="s">
        <v>5063</v>
      </c>
      <c r="I272" s="5">
        <v>660</v>
      </c>
      <c r="J272" s="5">
        <v>15</v>
      </c>
      <c r="K272" s="91">
        <v>60</v>
      </c>
      <c r="L272" s="5">
        <v>58</v>
      </c>
      <c r="M272" s="5">
        <v>10</v>
      </c>
      <c r="N272" s="5">
        <v>18</v>
      </c>
      <c r="O272" s="91">
        <v>11</v>
      </c>
      <c r="P272" s="5">
        <v>12</v>
      </c>
      <c r="Q272" s="5">
        <v>3</v>
      </c>
      <c r="R272" s="331">
        <v>820</v>
      </c>
      <c r="S272" s="316">
        <v>2</v>
      </c>
      <c r="T272" s="5" t="s">
        <v>4926</v>
      </c>
      <c r="U272" s="316">
        <v>8</v>
      </c>
      <c r="W272" s="286">
        <v>275</v>
      </c>
      <c r="X272" t="s">
        <v>2068</v>
      </c>
      <c r="Y272" t="s">
        <v>1619</v>
      </c>
      <c r="Z272" s="57" t="s">
        <v>2236</v>
      </c>
      <c r="AA272" s="323" t="s">
        <v>1747</v>
      </c>
      <c r="AB272" s="291">
        <v>12000000</v>
      </c>
      <c r="AC272" s="299">
        <v>720000</v>
      </c>
      <c r="AD272" s="238" t="s">
        <v>5356</v>
      </c>
    </row>
    <row r="273" spans="1:49">
      <c r="A273" s="67" t="s">
        <v>1917</v>
      </c>
      <c r="B273" s="67">
        <v>85</v>
      </c>
      <c r="C273" s="30" t="s">
        <v>2664</v>
      </c>
      <c r="D273" s="308" t="s">
        <v>1897</v>
      </c>
      <c r="E273" s="55">
        <v>10</v>
      </c>
      <c r="F273" s="68">
        <f t="shared" si="9"/>
        <v>10</v>
      </c>
      <c r="G273" s="67" t="s">
        <v>1917</v>
      </c>
      <c r="H273" s="68" t="s">
        <v>4911</v>
      </c>
      <c r="I273" s="67">
        <v>140</v>
      </c>
      <c r="J273" s="67">
        <v>15</v>
      </c>
      <c r="K273" s="68">
        <v>25</v>
      </c>
      <c r="L273" s="55">
        <v>44</v>
      </c>
      <c r="M273" s="55">
        <v>16</v>
      </c>
      <c r="N273" s="55">
        <v>16</v>
      </c>
      <c r="O273" s="68">
        <v>12</v>
      </c>
      <c r="P273" s="55">
        <v>16</v>
      </c>
      <c r="Q273" s="55">
        <v>4</v>
      </c>
      <c r="R273" s="329">
        <v>1000</v>
      </c>
      <c r="S273" s="315">
        <v>3</v>
      </c>
      <c r="T273" s="55"/>
      <c r="U273" s="315">
        <v>3</v>
      </c>
      <c r="V273" s="68"/>
      <c r="W273" s="286">
        <v>10</v>
      </c>
      <c r="X273" t="s">
        <v>2089</v>
      </c>
      <c r="Y273" t="s">
        <v>3751</v>
      </c>
      <c r="Z273" s="57" t="s">
        <v>3750</v>
      </c>
      <c r="AA273" s="322" t="s">
        <v>2818</v>
      </c>
      <c r="AB273" s="291">
        <v>150000</v>
      </c>
      <c r="AD273" s="305" t="s">
        <v>3068</v>
      </c>
      <c r="AE273" s="82" t="s">
        <v>1898</v>
      </c>
    </row>
    <row r="274" spans="1:49">
      <c r="A274" s="67" t="s">
        <v>1747</v>
      </c>
      <c r="B274" s="67">
        <v>149</v>
      </c>
      <c r="C274" s="30" t="s">
        <v>2664</v>
      </c>
      <c r="D274" s="308" t="s">
        <v>1587</v>
      </c>
      <c r="E274" s="55">
        <v>22</v>
      </c>
      <c r="F274" s="68">
        <f t="shared" si="9"/>
        <v>21</v>
      </c>
      <c r="G274" s="67" t="s">
        <v>3170</v>
      </c>
      <c r="H274" s="68" t="s">
        <v>3171</v>
      </c>
      <c r="I274" s="67">
        <v>1900</v>
      </c>
      <c r="J274" s="67">
        <v>20</v>
      </c>
      <c r="K274" s="68">
        <v>130</v>
      </c>
      <c r="L274" s="55">
        <v>99</v>
      </c>
      <c r="M274" s="55">
        <v>16</v>
      </c>
      <c r="N274" s="55">
        <v>20</v>
      </c>
      <c r="O274" s="68">
        <v>13</v>
      </c>
      <c r="P274" s="55"/>
      <c r="Q274" s="55">
        <v>3</v>
      </c>
      <c r="R274" s="329"/>
      <c r="S274" s="315">
        <v>5200</v>
      </c>
      <c r="T274" s="55" t="s">
        <v>2821</v>
      </c>
      <c r="U274" s="315">
        <v>1500</v>
      </c>
      <c r="V274" s="68"/>
      <c r="W274" s="286">
        <v>18000</v>
      </c>
      <c r="X274" t="s">
        <v>2076</v>
      </c>
      <c r="Y274" t="s">
        <v>2246</v>
      </c>
      <c r="Z274" s="57" t="s">
        <v>2243</v>
      </c>
      <c r="AA274" s="322" t="s">
        <v>2818</v>
      </c>
      <c r="AD274" s="305" t="s">
        <v>2938</v>
      </c>
      <c r="AE274" s="81" t="s">
        <v>625</v>
      </c>
    </row>
    <row r="275" spans="1:49">
      <c r="A275" s="67" t="s">
        <v>1917</v>
      </c>
      <c r="B275" s="67">
        <v>80</v>
      </c>
      <c r="C275" s="30" t="s">
        <v>2664</v>
      </c>
      <c r="D275" s="308" t="s">
        <v>2050</v>
      </c>
      <c r="E275" s="55">
        <v>9</v>
      </c>
      <c r="F275" s="68">
        <f t="shared" si="9"/>
        <v>9</v>
      </c>
      <c r="G275" s="67" t="s">
        <v>1917</v>
      </c>
      <c r="H275" s="68" t="s">
        <v>5063</v>
      </c>
      <c r="I275" s="67">
        <v>200</v>
      </c>
      <c r="J275" s="67">
        <v>15</v>
      </c>
      <c r="K275" s="68">
        <v>30</v>
      </c>
      <c r="L275" s="55">
        <v>52</v>
      </c>
      <c r="M275" s="55">
        <v>10</v>
      </c>
      <c r="N275" s="55">
        <v>14</v>
      </c>
      <c r="O275" s="68">
        <v>14</v>
      </c>
      <c r="P275" s="55">
        <v>12</v>
      </c>
      <c r="Q275" s="55">
        <v>3</v>
      </c>
      <c r="R275" s="329">
        <v>850</v>
      </c>
      <c r="S275" s="315">
        <v>4</v>
      </c>
      <c r="T275" s="55"/>
      <c r="U275" s="315">
        <v>12</v>
      </c>
      <c r="V275" s="68"/>
      <c r="W275" s="286">
        <v>50</v>
      </c>
      <c r="X275" t="s">
        <v>2070</v>
      </c>
      <c r="Y275" t="s">
        <v>1993</v>
      </c>
      <c r="Z275" s="57" t="s">
        <v>1993</v>
      </c>
      <c r="AA275" s="322" t="s">
        <v>1747</v>
      </c>
      <c r="AB275" s="291">
        <v>800000</v>
      </c>
      <c r="AC275" s="299">
        <v>160000</v>
      </c>
      <c r="AD275" s="305" t="s">
        <v>2051</v>
      </c>
      <c r="AE275" s="81" t="s">
        <v>625</v>
      </c>
    </row>
    <row r="276" spans="1:49">
      <c r="A276" s="67" t="s">
        <v>1917</v>
      </c>
      <c r="B276" s="67">
        <v>81</v>
      </c>
      <c r="C276" s="30" t="s">
        <v>2664</v>
      </c>
      <c r="D276" s="308" t="s">
        <v>350</v>
      </c>
      <c r="E276" s="55">
        <v>3</v>
      </c>
      <c r="F276" s="68">
        <f t="shared" si="9"/>
        <v>3</v>
      </c>
      <c r="G276" s="67" t="s">
        <v>1770</v>
      </c>
      <c r="H276" s="68" t="s">
        <v>5063</v>
      </c>
      <c r="I276" s="67">
        <v>50</v>
      </c>
      <c r="J276" s="67">
        <v>5</v>
      </c>
      <c r="K276" s="68">
        <v>10</v>
      </c>
      <c r="L276" s="55">
        <v>32</v>
      </c>
      <c r="M276" s="55">
        <v>12</v>
      </c>
      <c r="N276" s="55">
        <v>14</v>
      </c>
      <c r="O276" s="68">
        <v>3</v>
      </c>
      <c r="P276" s="55">
        <v>12</v>
      </c>
      <c r="Q276" s="55">
        <v>3</v>
      </c>
      <c r="R276" s="329">
        <v>700</v>
      </c>
      <c r="S276" s="315">
        <v>1</v>
      </c>
      <c r="T276" s="55"/>
      <c r="U276" s="315">
        <v>6</v>
      </c>
      <c r="V276" s="68"/>
      <c r="W276" s="286">
        <v>5</v>
      </c>
      <c r="X276" t="s">
        <v>2089</v>
      </c>
      <c r="Y276" t="s">
        <v>1993</v>
      </c>
      <c r="Z276" s="57" t="s">
        <v>1993</v>
      </c>
      <c r="AA276" s="322" t="s">
        <v>1747</v>
      </c>
      <c r="AB276" s="291">
        <v>400000</v>
      </c>
      <c r="AC276" s="299">
        <v>80000</v>
      </c>
      <c r="AD276" s="305" t="s">
        <v>2051</v>
      </c>
      <c r="AE276" s="81" t="s">
        <v>625</v>
      </c>
    </row>
    <row r="277" spans="1:49">
      <c r="A277" s="67" t="s">
        <v>365</v>
      </c>
      <c r="B277" s="67">
        <v>206</v>
      </c>
      <c r="C277" s="30" t="s">
        <v>2664</v>
      </c>
      <c r="D277" s="308" t="s">
        <v>3161</v>
      </c>
      <c r="E277" s="55">
        <v>10</v>
      </c>
      <c r="F277" s="68">
        <f t="shared" si="9"/>
        <v>9</v>
      </c>
      <c r="G277" s="67" t="s">
        <v>1917</v>
      </c>
      <c r="H277" s="68" t="s">
        <v>4911</v>
      </c>
      <c r="I277" s="67">
        <v>120</v>
      </c>
      <c r="J277" s="67">
        <v>15</v>
      </c>
      <c r="K277" s="68">
        <v>50</v>
      </c>
      <c r="L277" s="55">
        <v>42</v>
      </c>
      <c r="M277" s="55">
        <v>20</v>
      </c>
      <c r="N277" s="55">
        <v>14</v>
      </c>
      <c r="O277" s="68">
        <v>12</v>
      </c>
      <c r="P277" s="55">
        <v>16</v>
      </c>
      <c r="Q277" s="55">
        <v>5</v>
      </c>
      <c r="R277" s="329">
        <v>1000</v>
      </c>
      <c r="S277" s="315">
        <v>6</v>
      </c>
      <c r="T277" s="55" t="s">
        <v>2821</v>
      </c>
      <c r="U277" s="314" t="s">
        <v>5031</v>
      </c>
      <c r="V277" s="68"/>
      <c r="W277" s="288">
        <v>80</v>
      </c>
      <c r="X277" s="284" t="s">
        <v>2070</v>
      </c>
      <c r="Y277" s="284" t="s">
        <v>2237</v>
      </c>
      <c r="Z277" s="73" t="s">
        <v>3750</v>
      </c>
      <c r="AA277" s="322" t="s">
        <v>3456</v>
      </c>
      <c r="AB277" s="291">
        <v>240000</v>
      </c>
      <c r="AD277" s="305" t="s">
        <v>2930</v>
      </c>
      <c r="AE277" s="81" t="s">
        <v>625</v>
      </c>
    </row>
    <row r="278" spans="1:49">
      <c r="A278" s="67" t="s">
        <v>364</v>
      </c>
      <c r="B278" s="67">
        <v>204</v>
      </c>
      <c r="C278" s="30" t="s">
        <v>2664</v>
      </c>
      <c r="D278" s="308" t="s">
        <v>2776</v>
      </c>
      <c r="E278" s="55">
        <v>15</v>
      </c>
      <c r="F278" s="68">
        <f t="shared" si="9"/>
        <v>14</v>
      </c>
      <c r="G278" s="67" t="s">
        <v>3169</v>
      </c>
      <c r="H278" s="68" t="s">
        <v>5063</v>
      </c>
      <c r="I278" s="67">
        <v>750</v>
      </c>
      <c r="J278" s="67">
        <v>15</v>
      </c>
      <c r="K278" s="68">
        <v>150</v>
      </c>
      <c r="L278" s="55">
        <v>60</v>
      </c>
      <c r="M278" s="55">
        <v>15</v>
      </c>
      <c r="N278" s="55">
        <v>18</v>
      </c>
      <c r="O278" s="68">
        <v>12</v>
      </c>
      <c r="P278" s="55"/>
      <c r="Q278" s="55">
        <v>2</v>
      </c>
      <c r="R278" s="329"/>
      <c r="S278" s="315">
        <v>30</v>
      </c>
      <c r="T278" s="55" t="s">
        <v>2821</v>
      </c>
      <c r="U278" s="314" t="s">
        <v>5022</v>
      </c>
      <c r="V278" s="68"/>
      <c r="W278" s="286">
        <v>2500</v>
      </c>
      <c r="X278" t="s">
        <v>2076</v>
      </c>
      <c r="Y278" t="s">
        <v>3751</v>
      </c>
      <c r="Z278" s="57" t="s">
        <v>1993</v>
      </c>
      <c r="AA278" s="322" t="s">
        <v>3456</v>
      </c>
      <c r="AB278" s="291">
        <v>3000000</v>
      </c>
      <c r="AC278" s="299">
        <v>1200000</v>
      </c>
      <c r="AD278" s="305" t="s">
        <v>2906</v>
      </c>
      <c r="AE278" s="256" t="s">
        <v>625</v>
      </c>
    </row>
    <row r="279" spans="1:49">
      <c r="A279" s="341" t="s">
        <v>5058</v>
      </c>
      <c r="B279" s="67">
        <v>41</v>
      </c>
      <c r="C279" s="77" t="s">
        <v>2666</v>
      </c>
      <c r="D279" s="311" t="s">
        <v>2474</v>
      </c>
      <c r="E279" s="55">
        <v>8</v>
      </c>
      <c r="F279" s="68">
        <f t="shared" si="9"/>
        <v>8</v>
      </c>
      <c r="G279" s="67" t="s">
        <v>1917</v>
      </c>
      <c r="H279" s="68" t="s">
        <v>5063</v>
      </c>
      <c r="I279" s="67">
        <v>130</v>
      </c>
      <c r="J279" s="67">
        <v>15</v>
      </c>
      <c r="K279" s="68">
        <v>45</v>
      </c>
      <c r="L279" s="55">
        <v>53</v>
      </c>
      <c r="M279" s="55">
        <v>10</v>
      </c>
      <c r="N279" s="55">
        <v>12</v>
      </c>
      <c r="O279" s="68">
        <v>14</v>
      </c>
      <c r="P279" s="55">
        <v>12</v>
      </c>
      <c r="Q279" s="55">
        <v>2</v>
      </c>
      <c r="R279" s="329"/>
      <c r="S279" s="315"/>
      <c r="T279" s="55"/>
      <c r="U279" s="314"/>
      <c r="V279" s="68"/>
      <c r="W279" s="286">
        <v>19000</v>
      </c>
      <c r="X279" t="s">
        <v>2069</v>
      </c>
      <c r="Y279" t="s">
        <v>4039</v>
      </c>
      <c r="Z279" s="57" t="s">
        <v>1993</v>
      </c>
      <c r="AA279" s="322" t="s">
        <v>2461</v>
      </c>
      <c r="AD279" s="589" t="s">
        <v>2933</v>
      </c>
      <c r="AE279" s="81" t="s">
        <v>625</v>
      </c>
    </row>
    <row r="280" spans="1:49">
      <c r="A280" s="67" t="s">
        <v>1747</v>
      </c>
      <c r="B280" s="67">
        <v>148</v>
      </c>
      <c r="C280" s="30" t="s">
        <v>2664</v>
      </c>
      <c r="D280" s="308" t="s">
        <v>1586</v>
      </c>
      <c r="E280" s="55">
        <v>18</v>
      </c>
      <c r="F280" s="68">
        <f t="shared" si="9"/>
        <v>17</v>
      </c>
      <c r="G280" s="67" t="s">
        <v>3169</v>
      </c>
      <c r="H280" s="68" t="s">
        <v>3171</v>
      </c>
      <c r="I280" s="67">
        <v>900</v>
      </c>
      <c r="J280" s="67">
        <v>15</v>
      </c>
      <c r="K280" s="68">
        <v>100</v>
      </c>
      <c r="L280" s="55">
        <v>62</v>
      </c>
      <c r="M280" s="55">
        <v>16</v>
      </c>
      <c r="N280" s="55">
        <v>18</v>
      </c>
      <c r="O280" s="68">
        <v>11</v>
      </c>
      <c r="P280" s="55"/>
      <c r="Q280" s="55">
        <v>3</v>
      </c>
      <c r="R280" s="329"/>
      <c r="S280" s="315">
        <v>1200</v>
      </c>
      <c r="T280" s="55" t="s">
        <v>2821</v>
      </c>
      <c r="U280" s="315">
        <v>250</v>
      </c>
      <c r="V280" s="68"/>
      <c r="W280" s="286">
        <v>7000</v>
      </c>
      <c r="X280" t="s">
        <v>2075</v>
      </c>
      <c r="Y280" t="s">
        <v>2237</v>
      </c>
      <c r="Z280" s="57" t="s">
        <v>3750</v>
      </c>
      <c r="AA280" s="322" t="s">
        <v>2818</v>
      </c>
      <c r="AD280" s="544" t="s">
        <v>2938</v>
      </c>
      <c r="AE280" s="81" t="s">
        <v>625</v>
      </c>
    </row>
    <row r="281" spans="1:49">
      <c r="A281" s="67" t="s">
        <v>1917</v>
      </c>
      <c r="B281" s="67">
        <v>210</v>
      </c>
      <c r="C281" s="30" t="s">
        <v>2664</v>
      </c>
      <c r="D281" s="308" t="s">
        <v>547</v>
      </c>
      <c r="E281" s="55">
        <v>4</v>
      </c>
      <c r="F281" s="68">
        <f t="shared" si="9"/>
        <v>4</v>
      </c>
      <c r="G281" s="67" t="s">
        <v>1917</v>
      </c>
      <c r="H281" s="68" t="s">
        <v>5063</v>
      </c>
      <c r="I281" s="67">
        <v>140</v>
      </c>
      <c r="J281" s="67">
        <v>15</v>
      </c>
      <c r="K281" s="68">
        <v>35</v>
      </c>
      <c r="L281" s="55">
        <v>45</v>
      </c>
      <c r="M281" s="55">
        <v>14</v>
      </c>
      <c r="N281" s="55">
        <v>19</v>
      </c>
      <c r="O281" s="68">
        <v>6</v>
      </c>
      <c r="P281" s="55">
        <v>12</v>
      </c>
      <c r="Q281" s="55">
        <v>4</v>
      </c>
      <c r="R281" s="329">
        <v>880</v>
      </c>
      <c r="S281" s="315">
        <v>1</v>
      </c>
      <c r="T281" s="55"/>
      <c r="U281" s="315">
        <v>6</v>
      </c>
      <c r="V281" s="68"/>
      <c r="W281" s="286">
        <v>1</v>
      </c>
      <c r="X281" t="s">
        <v>2093</v>
      </c>
      <c r="Y281" t="s">
        <v>1993</v>
      </c>
      <c r="Z281" s="57" t="s">
        <v>1993</v>
      </c>
      <c r="AA281" s="322" t="s">
        <v>1747</v>
      </c>
      <c r="AD281" s="544" t="s">
        <v>2892</v>
      </c>
      <c r="AE281" s="34" t="s">
        <v>1888</v>
      </c>
    </row>
    <row r="282" spans="1:49">
      <c r="A282" s="67" t="s">
        <v>1747</v>
      </c>
      <c r="B282" s="67">
        <v>188</v>
      </c>
      <c r="C282" s="30" t="s">
        <v>2664</v>
      </c>
      <c r="D282" s="308" t="s">
        <v>1736</v>
      </c>
      <c r="E282" s="55">
        <v>12</v>
      </c>
      <c r="F282" s="68">
        <f t="shared" si="9"/>
        <v>11</v>
      </c>
      <c r="G282" s="67" t="s">
        <v>1917</v>
      </c>
      <c r="H282" s="68" t="s">
        <v>5063</v>
      </c>
      <c r="I282" s="67">
        <v>130</v>
      </c>
      <c r="J282" s="67">
        <v>15</v>
      </c>
      <c r="K282" s="68">
        <v>45</v>
      </c>
      <c r="L282" s="55">
        <v>43</v>
      </c>
      <c r="M282" s="55">
        <v>18</v>
      </c>
      <c r="N282" s="55">
        <v>16</v>
      </c>
      <c r="O282" s="68">
        <v>12</v>
      </c>
      <c r="P282" s="55">
        <v>12</v>
      </c>
      <c r="Q282" s="55">
        <v>4</v>
      </c>
      <c r="R282" s="329">
        <v>950</v>
      </c>
      <c r="S282" s="315">
        <v>1</v>
      </c>
      <c r="T282" s="55" t="s">
        <v>2821</v>
      </c>
      <c r="U282" s="315">
        <v>10</v>
      </c>
      <c r="V282" s="68"/>
      <c r="W282" s="286">
        <v>200</v>
      </c>
      <c r="X282" t="s">
        <v>2068</v>
      </c>
      <c r="Y282" t="s">
        <v>2237</v>
      </c>
      <c r="Z282" s="57" t="s">
        <v>2243</v>
      </c>
      <c r="AA282" s="322" t="s">
        <v>2818</v>
      </c>
      <c r="AD282" s="544" t="s">
        <v>2930</v>
      </c>
      <c r="AE282" s="81" t="s">
        <v>625</v>
      </c>
    </row>
    <row r="283" spans="1:49">
      <c r="A283" s="67" t="s">
        <v>364</v>
      </c>
      <c r="B283" s="67">
        <v>164</v>
      </c>
      <c r="C283" s="30" t="s">
        <v>2664</v>
      </c>
      <c r="D283" s="308" t="s">
        <v>245</v>
      </c>
      <c r="E283" s="55">
        <v>5</v>
      </c>
      <c r="F283" s="68">
        <f t="shared" si="9"/>
        <v>5</v>
      </c>
      <c r="G283" s="67" t="s">
        <v>1770</v>
      </c>
      <c r="H283" s="68" t="s">
        <v>4911</v>
      </c>
      <c r="I283" s="67">
        <v>50</v>
      </c>
      <c r="J283" s="67">
        <v>10</v>
      </c>
      <c r="K283" s="68"/>
      <c r="L283" s="55">
        <v>32</v>
      </c>
      <c r="M283" s="55">
        <v>22</v>
      </c>
      <c r="N283" s="55">
        <v>14</v>
      </c>
      <c r="O283" s="68">
        <v>3</v>
      </c>
      <c r="P283" s="55">
        <v>16</v>
      </c>
      <c r="Q283" s="55">
        <v>5</v>
      </c>
      <c r="R283" s="329">
        <v>1250</v>
      </c>
      <c r="S283" s="315">
        <v>1</v>
      </c>
      <c r="T283" s="55"/>
      <c r="U283" s="314" t="s">
        <v>5013</v>
      </c>
      <c r="V283" s="68"/>
      <c r="W283" s="286">
        <v>0.04</v>
      </c>
      <c r="X283" t="s">
        <v>2088</v>
      </c>
      <c r="Y283" t="s">
        <v>1993</v>
      </c>
      <c r="Z283" s="57" t="s">
        <v>1993</v>
      </c>
      <c r="AA283" s="322" t="s">
        <v>2818</v>
      </c>
      <c r="AD283" s="544" t="s">
        <v>2907</v>
      </c>
      <c r="AE283" s="256" t="s">
        <v>625</v>
      </c>
    </row>
    <row r="284" spans="1:49">
      <c r="A284" s="67" t="s">
        <v>2821</v>
      </c>
      <c r="B284" s="67">
        <v>130</v>
      </c>
      <c r="C284" s="30" t="s">
        <v>2664</v>
      </c>
      <c r="D284" s="308" t="s">
        <v>245</v>
      </c>
      <c r="E284" s="55">
        <v>5</v>
      </c>
      <c r="F284" s="68">
        <f t="shared" si="9"/>
        <v>5</v>
      </c>
      <c r="G284" s="67" t="s">
        <v>1770</v>
      </c>
      <c r="H284" s="68" t="s">
        <v>4911</v>
      </c>
      <c r="I284" s="67">
        <v>50</v>
      </c>
      <c r="J284" s="67">
        <v>10</v>
      </c>
      <c r="K284" s="68"/>
      <c r="L284" s="55">
        <v>32</v>
      </c>
      <c r="M284" s="55">
        <v>22</v>
      </c>
      <c r="N284" s="55">
        <v>14</v>
      </c>
      <c r="O284" s="68">
        <v>3</v>
      </c>
      <c r="P284" s="55">
        <v>16</v>
      </c>
      <c r="Q284" s="55">
        <v>5</v>
      </c>
      <c r="R284" s="329">
        <v>1250</v>
      </c>
      <c r="S284" s="315">
        <v>1</v>
      </c>
      <c r="T284" s="55"/>
      <c r="U284" s="314" t="s">
        <v>5013</v>
      </c>
      <c r="V284" s="68"/>
      <c r="W284" s="286">
        <v>0.04</v>
      </c>
      <c r="X284" t="s">
        <v>2088</v>
      </c>
      <c r="Y284" t="s">
        <v>1993</v>
      </c>
      <c r="Z284" s="57" t="s">
        <v>1993</v>
      </c>
      <c r="AA284" s="322" t="s">
        <v>2818</v>
      </c>
      <c r="AD284" s="544" t="s">
        <v>2907</v>
      </c>
      <c r="AE284" s="81" t="s">
        <v>625</v>
      </c>
    </row>
    <row r="285" spans="1:49">
      <c r="A285" s="2" t="s">
        <v>1297</v>
      </c>
      <c r="B285" s="5">
        <v>57</v>
      </c>
      <c r="C285" s="240" t="s">
        <v>2664</v>
      </c>
      <c r="D285" s="310" t="s">
        <v>1355</v>
      </c>
      <c r="E285" s="5">
        <v>8</v>
      </c>
      <c r="F285" s="91">
        <f t="shared" si="9"/>
        <v>8</v>
      </c>
      <c r="G285" s="5" t="s">
        <v>1917</v>
      </c>
      <c r="H285" s="91" t="s">
        <v>5063</v>
      </c>
      <c r="I285" s="5">
        <v>180</v>
      </c>
      <c r="J285" s="5">
        <v>15</v>
      </c>
      <c r="K285" s="91">
        <v>45</v>
      </c>
      <c r="L285" s="5">
        <v>50</v>
      </c>
      <c r="M285" s="5">
        <v>10</v>
      </c>
      <c r="N285" s="5">
        <v>10</v>
      </c>
      <c r="O285" s="91">
        <v>13</v>
      </c>
      <c r="P285" s="5">
        <v>12</v>
      </c>
      <c r="Q285" s="5">
        <v>3</v>
      </c>
      <c r="R285" s="331">
        <v>650</v>
      </c>
      <c r="S285" s="316">
        <v>1</v>
      </c>
      <c r="T285" s="5" t="s">
        <v>4926</v>
      </c>
      <c r="U285" s="316">
        <v>7</v>
      </c>
      <c r="W285" s="286">
        <v>50</v>
      </c>
      <c r="X285" t="s">
        <v>2069</v>
      </c>
      <c r="Y285" t="s">
        <v>1619</v>
      </c>
      <c r="Z285" s="57" t="s">
        <v>5311</v>
      </c>
      <c r="AA285" s="323" t="s">
        <v>1747</v>
      </c>
      <c r="AB285" s="291">
        <v>650000</v>
      </c>
      <c r="AC285" s="299">
        <v>400000</v>
      </c>
      <c r="AD285" s="238" t="s">
        <v>548</v>
      </c>
    </row>
    <row r="286" spans="1:49">
      <c r="A286" s="67" t="s">
        <v>2821</v>
      </c>
      <c r="B286" s="67">
        <v>85</v>
      </c>
      <c r="C286" s="30" t="s">
        <v>2666</v>
      </c>
      <c r="D286" s="311" t="s">
        <v>4869</v>
      </c>
      <c r="E286" s="55">
        <v>17</v>
      </c>
      <c r="F286" s="68">
        <f t="shared" si="9"/>
        <v>17</v>
      </c>
      <c r="G286" s="67" t="s">
        <v>1917</v>
      </c>
      <c r="H286" s="68" t="s">
        <v>5063</v>
      </c>
      <c r="I286" s="67">
        <v>150</v>
      </c>
      <c r="J286" s="67">
        <v>15</v>
      </c>
      <c r="K286" s="68">
        <v>45</v>
      </c>
      <c r="L286" s="55">
        <v>46</v>
      </c>
      <c r="M286" s="55">
        <v>14</v>
      </c>
      <c r="N286" s="55">
        <v>14</v>
      </c>
      <c r="O286" s="68">
        <v>13</v>
      </c>
      <c r="P286" s="55">
        <v>16</v>
      </c>
      <c r="Q286" s="55">
        <v>4</v>
      </c>
      <c r="R286" s="329">
        <v>1000</v>
      </c>
      <c r="S286" s="315">
        <v>1</v>
      </c>
      <c r="T286" s="55" t="s">
        <v>2462</v>
      </c>
      <c r="U286" s="314" t="s">
        <v>5024</v>
      </c>
      <c r="V286" s="68"/>
      <c r="W286" s="286">
        <v>70</v>
      </c>
      <c r="X286" t="s">
        <v>2070</v>
      </c>
      <c r="Y286" t="s">
        <v>2237</v>
      </c>
      <c r="Z286" s="57" t="s">
        <v>2243</v>
      </c>
      <c r="AA286" s="322" t="s">
        <v>2461</v>
      </c>
      <c r="AD286" s="305" t="s">
        <v>1208</v>
      </c>
      <c r="AE286" s="34" t="s">
        <v>4868</v>
      </c>
      <c r="AW286" s="1" t="s">
        <v>2455</v>
      </c>
    </row>
    <row r="287" spans="1:49">
      <c r="A287" s="67" t="s">
        <v>1917</v>
      </c>
      <c r="B287" s="67">
        <v>204</v>
      </c>
      <c r="C287" s="30" t="s">
        <v>2666</v>
      </c>
      <c r="D287" s="311" t="s">
        <v>5291</v>
      </c>
      <c r="E287" s="55">
        <v>14</v>
      </c>
      <c r="F287" s="68">
        <f t="shared" si="9"/>
        <v>12</v>
      </c>
      <c r="G287" s="67" t="s">
        <v>1918</v>
      </c>
      <c r="H287" s="68" t="s">
        <v>4911</v>
      </c>
      <c r="I287" s="67">
        <v>160</v>
      </c>
      <c r="J287" s="67">
        <v>10</v>
      </c>
      <c r="K287" s="68">
        <v>25</v>
      </c>
      <c r="L287" s="55">
        <v>47</v>
      </c>
      <c r="M287" s="55">
        <v>19</v>
      </c>
      <c r="N287" s="55">
        <v>14</v>
      </c>
      <c r="O287" s="68">
        <v>10</v>
      </c>
      <c r="P287" s="55">
        <v>16</v>
      </c>
      <c r="Q287" s="55">
        <v>4</v>
      </c>
      <c r="R287" s="329">
        <v>1100</v>
      </c>
      <c r="S287" s="315">
        <v>1</v>
      </c>
      <c r="T287" s="55" t="s">
        <v>1760</v>
      </c>
      <c r="U287" s="315">
        <v>0</v>
      </c>
      <c r="V287" s="68"/>
      <c r="W287" s="286">
        <v>0.16</v>
      </c>
      <c r="X287" t="s">
        <v>1993</v>
      </c>
      <c r="Y287" t="s">
        <v>3751</v>
      </c>
      <c r="Z287" s="57" t="s">
        <v>3752</v>
      </c>
      <c r="AA287" s="322" t="s">
        <v>2461</v>
      </c>
      <c r="AD287" s="305" t="s">
        <v>2890</v>
      </c>
      <c r="AE287" s="34" t="s">
        <v>5290</v>
      </c>
    </row>
    <row r="288" spans="1:49">
      <c r="A288" s="341" t="s">
        <v>5709</v>
      </c>
      <c r="B288" s="5">
        <v>25</v>
      </c>
      <c r="C288" s="240" t="s">
        <v>2664</v>
      </c>
      <c r="D288" s="590" t="s">
        <v>5712</v>
      </c>
      <c r="E288" s="5">
        <v>15</v>
      </c>
      <c r="F288" s="91">
        <f t="shared" si="9"/>
        <v>15</v>
      </c>
      <c r="G288" s="5" t="s">
        <v>1770</v>
      </c>
      <c r="H288" s="91" t="s">
        <v>4911</v>
      </c>
      <c r="I288" s="5">
        <v>60</v>
      </c>
      <c r="J288" s="5">
        <v>5</v>
      </c>
      <c r="L288" s="5">
        <v>34</v>
      </c>
      <c r="M288" s="5">
        <v>12</v>
      </c>
      <c r="N288" s="5">
        <v>18</v>
      </c>
      <c r="O288" s="91">
        <v>12</v>
      </c>
      <c r="Q288" s="5">
        <v>2</v>
      </c>
      <c r="S288" s="316">
        <v>1</v>
      </c>
      <c r="U288" s="316">
        <v>0</v>
      </c>
      <c r="W288" s="286">
        <v>0.02</v>
      </c>
      <c r="X288" t="s">
        <v>2088</v>
      </c>
      <c r="Y288" t="s">
        <v>1993</v>
      </c>
      <c r="Z288" s="57" t="s">
        <v>1993</v>
      </c>
      <c r="AA288" s="323" t="s">
        <v>2461</v>
      </c>
    </row>
    <row r="289" spans="1:46">
      <c r="A289" s="67" t="s">
        <v>1747</v>
      </c>
      <c r="B289" s="67">
        <v>152</v>
      </c>
      <c r="C289" s="30" t="s">
        <v>2664</v>
      </c>
      <c r="D289" s="308" t="s">
        <v>1609</v>
      </c>
      <c r="E289" s="55">
        <v>15</v>
      </c>
      <c r="F289" s="68">
        <f t="shared" si="9"/>
        <v>14</v>
      </c>
      <c r="G289" s="67" t="s">
        <v>3169</v>
      </c>
      <c r="H289" s="68" t="s">
        <v>3171</v>
      </c>
      <c r="I289" s="67">
        <v>400</v>
      </c>
      <c r="J289" s="67">
        <v>15</v>
      </c>
      <c r="K289" s="68">
        <v>60</v>
      </c>
      <c r="L289" s="55">
        <v>55</v>
      </c>
      <c r="M289" s="55">
        <v>10</v>
      </c>
      <c r="N289" s="55">
        <v>12</v>
      </c>
      <c r="O289" s="68">
        <v>10</v>
      </c>
      <c r="P289" s="55"/>
      <c r="Q289" s="55">
        <v>3</v>
      </c>
      <c r="R289" s="329"/>
      <c r="S289" s="315">
        <v>1000</v>
      </c>
      <c r="T289" s="55" t="s">
        <v>2821</v>
      </c>
      <c r="U289" s="315">
        <v>500</v>
      </c>
      <c r="V289" s="68"/>
      <c r="W289" s="286">
        <v>15000</v>
      </c>
      <c r="X289" t="s">
        <v>2076</v>
      </c>
      <c r="Y289" t="s">
        <v>3751</v>
      </c>
      <c r="Z289" s="57" t="s">
        <v>3750</v>
      </c>
      <c r="AA289" s="322" t="s">
        <v>2818</v>
      </c>
      <c r="AD289" s="308" t="s">
        <v>578</v>
      </c>
      <c r="AE289" s="81" t="s">
        <v>625</v>
      </c>
    </row>
    <row r="290" spans="1:46">
      <c r="A290" s="67" t="s">
        <v>2821</v>
      </c>
      <c r="B290" s="67">
        <v>116</v>
      </c>
      <c r="C290" s="30" t="s">
        <v>2664</v>
      </c>
      <c r="D290" s="308" t="s">
        <v>2953</v>
      </c>
      <c r="E290" s="55">
        <v>45</v>
      </c>
      <c r="F290" s="68">
        <f t="shared" si="9"/>
        <v>44</v>
      </c>
      <c r="G290" s="67" t="s">
        <v>3171</v>
      </c>
      <c r="H290" s="68" t="s">
        <v>5066</v>
      </c>
      <c r="I290" s="67">
        <v>2700</v>
      </c>
      <c r="J290" s="67">
        <v>20</v>
      </c>
      <c r="K290" s="68">
        <v>400</v>
      </c>
      <c r="L290" s="55">
        <v>134</v>
      </c>
      <c r="M290" s="55">
        <v>12</v>
      </c>
      <c r="N290" s="55">
        <v>24</v>
      </c>
      <c r="O290" s="68">
        <v>19</v>
      </c>
      <c r="P290" s="55"/>
      <c r="Q290" s="55">
        <v>2</v>
      </c>
      <c r="R290" s="329"/>
      <c r="S290" s="315">
        <v>68174</v>
      </c>
      <c r="T290" s="55" t="s">
        <v>2821</v>
      </c>
      <c r="U290" s="314" t="s">
        <v>4844</v>
      </c>
      <c r="V290" s="68"/>
      <c r="W290" s="286">
        <v>200000</v>
      </c>
      <c r="X290" t="s">
        <v>2080</v>
      </c>
      <c r="Y290" t="s">
        <v>2237</v>
      </c>
      <c r="Z290" s="57" t="s">
        <v>2236</v>
      </c>
      <c r="AA290" s="322" t="s">
        <v>2818</v>
      </c>
      <c r="AD290" s="305" t="s">
        <v>2938</v>
      </c>
      <c r="AE290" s="81" t="s">
        <v>625</v>
      </c>
      <c r="AT290" s="1" t="s">
        <v>2117</v>
      </c>
    </row>
    <row r="291" spans="1:46">
      <c r="A291" s="67" t="s">
        <v>2821</v>
      </c>
      <c r="B291" s="67">
        <v>133</v>
      </c>
      <c r="C291" s="30" t="s">
        <v>2664</v>
      </c>
      <c r="D291" s="308" t="s">
        <v>3986</v>
      </c>
      <c r="E291" s="55">
        <v>16</v>
      </c>
      <c r="F291" s="68">
        <f t="shared" si="9"/>
        <v>16</v>
      </c>
      <c r="G291" s="67" t="s">
        <v>3169</v>
      </c>
      <c r="H291" s="68" t="s">
        <v>3171</v>
      </c>
      <c r="I291" s="67">
        <v>1120</v>
      </c>
      <c r="J291" s="67">
        <v>15</v>
      </c>
      <c r="K291" s="68">
        <v>100</v>
      </c>
      <c r="L291" s="55">
        <v>72</v>
      </c>
      <c r="M291" s="55">
        <v>14</v>
      </c>
      <c r="N291" s="55">
        <v>18</v>
      </c>
      <c r="O291" s="68">
        <v>13</v>
      </c>
      <c r="P291" s="55"/>
      <c r="Q291" s="55">
        <v>2</v>
      </c>
      <c r="R291" s="329"/>
      <c r="S291" s="315">
        <v>150</v>
      </c>
      <c r="T291" s="55"/>
      <c r="U291" s="314" t="s">
        <v>5017</v>
      </c>
      <c r="V291" s="68"/>
      <c r="W291" s="286">
        <v>100000</v>
      </c>
      <c r="X291" t="s">
        <v>2069</v>
      </c>
      <c r="Y291" t="s">
        <v>3751</v>
      </c>
      <c r="Z291" s="57" t="s">
        <v>2238</v>
      </c>
      <c r="AA291" s="322" t="s">
        <v>2818</v>
      </c>
      <c r="AD291" s="305" t="s">
        <v>1208</v>
      </c>
      <c r="AE291" s="81" t="s">
        <v>625</v>
      </c>
    </row>
    <row r="292" spans="1:46">
      <c r="A292" s="67" t="s">
        <v>364</v>
      </c>
      <c r="B292" s="67">
        <v>96</v>
      </c>
      <c r="C292" s="30" t="s">
        <v>2664</v>
      </c>
      <c r="D292" s="308" t="s">
        <v>1637</v>
      </c>
      <c r="E292" s="55">
        <v>10</v>
      </c>
      <c r="F292" s="68">
        <f t="shared" si="9"/>
        <v>9</v>
      </c>
      <c r="G292" s="67" t="s">
        <v>1918</v>
      </c>
      <c r="H292" s="68" t="s">
        <v>4911</v>
      </c>
      <c r="I292" s="67">
        <v>120</v>
      </c>
      <c r="J292" s="67">
        <v>10</v>
      </c>
      <c r="K292" s="68">
        <v>35</v>
      </c>
      <c r="L292" s="55">
        <v>42</v>
      </c>
      <c r="M292" s="55">
        <v>18</v>
      </c>
      <c r="N292" s="55">
        <v>12</v>
      </c>
      <c r="O292" s="68">
        <v>7</v>
      </c>
      <c r="P292" s="55">
        <v>16</v>
      </c>
      <c r="Q292" s="55">
        <v>5</v>
      </c>
      <c r="R292" s="329">
        <v>1280</v>
      </c>
      <c r="S292" s="315">
        <v>1</v>
      </c>
      <c r="T292" s="55" t="s">
        <v>2821</v>
      </c>
      <c r="U292" s="314">
        <v>0</v>
      </c>
      <c r="V292" s="68"/>
      <c r="W292" s="286">
        <v>4.4999999999999998E-2</v>
      </c>
      <c r="X292" t="s">
        <v>2093</v>
      </c>
      <c r="Y292" t="s">
        <v>3751</v>
      </c>
      <c r="Z292" s="57" t="s">
        <v>1993</v>
      </c>
      <c r="AA292" s="323" t="s">
        <v>3456</v>
      </c>
      <c r="AB292" s="291">
        <v>145000</v>
      </c>
      <c r="AC292" s="299">
        <v>75000</v>
      </c>
      <c r="AD292" s="305" t="s">
        <v>1093</v>
      </c>
      <c r="AE292" s="256" t="s">
        <v>625</v>
      </c>
    </row>
    <row r="293" spans="1:46">
      <c r="A293" s="2" t="s">
        <v>1297</v>
      </c>
      <c r="B293" s="5">
        <v>58</v>
      </c>
      <c r="C293" s="240" t="s">
        <v>2664</v>
      </c>
      <c r="D293" s="310" t="s">
        <v>1536</v>
      </c>
      <c r="E293" s="5">
        <v>9</v>
      </c>
      <c r="F293" s="91">
        <f t="shared" si="9"/>
        <v>9</v>
      </c>
      <c r="G293" s="5" t="s">
        <v>3169</v>
      </c>
      <c r="H293" s="91" t="s">
        <v>3171</v>
      </c>
      <c r="I293" s="5">
        <v>400</v>
      </c>
      <c r="J293" s="5">
        <v>15</v>
      </c>
      <c r="K293" s="91">
        <v>45</v>
      </c>
      <c r="L293" s="5">
        <v>55</v>
      </c>
      <c r="M293" s="5">
        <v>14</v>
      </c>
      <c r="N293" s="5">
        <v>12</v>
      </c>
      <c r="O293" s="91">
        <v>10</v>
      </c>
      <c r="P293" s="5">
        <v>12</v>
      </c>
      <c r="Q293" s="5">
        <v>2</v>
      </c>
      <c r="R293" s="331">
        <v>800</v>
      </c>
      <c r="S293" s="316">
        <v>169</v>
      </c>
      <c r="T293" s="5" t="s">
        <v>4926</v>
      </c>
      <c r="U293" s="316">
        <v>800</v>
      </c>
      <c r="W293" s="286">
        <v>7500</v>
      </c>
      <c r="X293" t="s">
        <v>2077</v>
      </c>
      <c r="Y293" t="s">
        <v>1619</v>
      </c>
      <c r="Z293" s="57" t="s">
        <v>2238</v>
      </c>
      <c r="AA293" s="323" t="s">
        <v>1747</v>
      </c>
      <c r="AB293" s="291">
        <v>3000000</v>
      </c>
      <c r="AC293" s="299">
        <v>1000000</v>
      </c>
      <c r="AD293" s="238" t="s">
        <v>1208</v>
      </c>
    </row>
    <row r="294" spans="1:46">
      <c r="A294" s="67" t="s">
        <v>836</v>
      </c>
      <c r="B294" s="67">
        <v>129</v>
      </c>
      <c r="C294" s="30" t="s">
        <v>2664</v>
      </c>
      <c r="D294" s="311" t="s">
        <v>3883</v>
      </c>
      <c r="E294" s="55">
        <v>20</v>
      </c>
      <c r="F294" s="68">
        <f t="shared" si="9"/>
        <v>20</v>
      </c>
      <c r="G294" s="67" t="s">
        <v>3171</v>
      </c>
      <c r="H294" s="68" t="s">
        <v>5066</v>
      </c>
      <c r="I294" s="67">
        <v>3000</v>
      </c>
      <c r="J294" s="67">
        <v>20</v>
      </c>
      <c r="K294" s="68">
        <v>200</v>
      </c>
      <c r="L294" s="55">
        <v>138</v>
      </c>
      <c r="M294" s="55">
        <v>10</v>
      </c>
      <c r="N294" s="55">
        <v>18</v>
      </c>
      <c r="O294" s="68">
        <v>16</v>
      </c>
      <c r="P294" s="55"/>
      <c r="Q294" s="55">
        <v>1</v>
      </c>
      <c r="R294" s="329"/>
      <c r="S294" s="315">
        <v>1850</v>
      </c>
      <c r="T294" s="55"/>
      <c r="U294" s="315">
        <v>10000</v>
      </c>
      <c r="V294" s="68"/>
      <c r="W294" s="286">
        <v>25000000</v>
      </c>
      <c r="X294" t="s">
        <v>2094</v>
      </c>
      <c r="Y294" t="s">
        <v>2245</v>
      </c>
      <c r="Z294" s="57" t="s">
        <v>1993</v>
      </c>
      <c r="AA294" s="322" t="s">
        <v>2461</v>
      </c>
      <c r="AD294" s="308" t="s">
        <v>578</v>
      </c>
      <c r="AE294" s="81" t="s">
        <v>625</v>
      </c>
    </row>
    <row r="295" spans="1:46">
      <c r="A295" s="67" t="s">
        <v>2821</v>
      </c>
      <c r="B295" s="67">
        <v>134</v>
      </c>
      <c r="C295" s="30" t="s">
        <v>2664</v>
      </c>
      <c r="D295" s="308" t="s">
        <v>2463</v>
      </c>
      <c r="E295" s="55">
        <v>12</v>
      </c>
      <c r="F295" s="68">
        <f t="shared" si="9"/>
        <v>11</v>
      </c>
      <c r="G295" s="67" t="s">
        <v>1918</v>
      </c>
      <c r="H295" s="68" t="s">
        <v>2821</v>
      </c>
      <c r="I295" s="67">
        <v>140</v>
      </c>
      <c r="J295" s="67">
        <v>15</v>
      </c>
      <c r="K295" s="68">
        <v>20</v>
      </c>
      <c r="L295" s="55">
        <v>44</v>
      </c>
      <c r="M295" s="55">
        <v>20</v>
      </c>
      <c r="N295" s="55">
        <v>14</v>
      </c>
      <c r="O295" s="68">
        <v>7</v>
      </c>
      <c r="P295" s="55">
        <v>16</v>
      </c>
      <c r="Q295" s="55">
        <v>5</v>
      </c>
      <c r="R295" s="329">
        <v>1200</v>
      </c>
      <c r="S295" s="315">
        <v>1</v>
      </c>
      <c r="T295" s="55" t="s">
        <v>2821</v>
      </c>
      <c r="U295" s="314" t="s">
        <v>5013</v>
      </c>
      <c r="V295" s="68"/>
      <c r="W295" s="286">
        <v>1</v>
      </c>
      <c r="X295" t="s">
        <v>2071</v>
      </c>
      <c r="Y295" t="s">
        <v>2237</v>
      </c>
      <c r="Z295" s="57" t="s">
        <v>3750</v>
      </c>
      <c r="AA295" s="322" t="s">
        <v>2818</v>
      </c>
      <c r="AD295" s="305" t="s">
        <v>2948</v>
      </c>
      <c r="AE295" s="81" t="s">
        <v>625</v>
      </c>
    </row>
    <row r="296" spans="1:46">
      <c r="A296" s="67" t="s">
        <v>2821</v>
      </c>
      <c r="B296" s="67">
        <v>52</v>
      </c>
      <c r="C296" s="325" t="s">
        <v>578</v>
      </c>
      <c r="D296" s="308" t="s">
        <v>1022</v>
      </c>
      <c r="E296" s="55">
        <v>1</v>
      </c>
      <c r="F296" s="68">
        <f t="shared" si="9"/>
        <v>1</v>
      </c>
      <c r="G296" s="67" t="s">
        <v>3170</v>
      </c>
      <c r="H296" s="68"/>
      <c r="I296" s="67">
        <v>2000</v>
      </c>
      <c r="J296" s="67">
        <v>20</v>
      </c>
      <c r="K296" s="68"/>
      <c r="L296" s="55">
        <v>100</v>
      </c>
      <c r="M296" s="55">
        <v>12</v>
      </c>
      <c r="N296" s="55">
        <v>18</v>
      </c>
      <c r="O296" s="68">
        <v>16</v>
      </c>
      <c r="P296" s="55"/>
      <c r="Q296" s="55">
        <v>2</v>
      </c>
      <c r="R296" s="329"/>
      <c r="S296" s="315">
        <v>20000</v>
      </c>
      <c r="T296" s="55"/>
      <c r="U296" s="314" t="s">
        <v>4825</v>
      </c>
      <c r="V296" s="68"/>
      <c r="W296" s="286">
        <v>20000</v>
      </c>
      <c r="X296" t="s">
        <v>2075</v>
      </c>
      <c r="AD296" s="312" t="s">
        <v>578</v>
      </c>
      <c r="AE296" s="81" t="s">
        <v>625</v>
      </c>
    </row>
    <row r="297" spans="1:46">
      <c r="A297" s="67" t="s">
        <v>2821</v>
      </c>
      <c r="B297" s="67">
        <v>52</v>
      </c>
      <c r="C297" s="325" t="s">
        <v>578</v>
      </c>
      <c r="D297" s="308" t="s">
        <v>2468</v>
      </c>
      <c r="E297" s="55">
        <v>1</v>
      </c>
      <c r="F297" s="68">
        <f t="shared" si="9"/>
        <v>1</v>
      </c>
      <c r="G297" s="67" t="s">
        <v>1918</v>
      </c>
      <c r="H297" s="68"/>
      <c r="I297" s="67">
        <v>150</v>
      </c>
      <c r="J297" s="67">
        <v>10</v>
      </c>
      <c r="K297" s="68"/>
      <c r="L297" s="55">
        <v>46</v>
      </c>
      <c r="M297" s="55">
        <v>18</v>
      </c>
      <c r="N297" s="55">
        <v>14</v>
      </c>
      <c r="O297" s="68">
        <v>8</v>
      </c>
      <c r="P297" s="55">
        <v>16</v>
      </c>
      <c r="Q297" s="55">
        <v>3</v>
      </c>
      <c r="R297" s="329"/>
      <c r="S297" s="315">
        <v>2</v>
      </c>
      <c r="T297" s="55"/>
      <c r="U297" s="314" t="s">
        <v>5013</v>
      </c>
      <c r="V297" s="68"/>
      <c r="W297" s="286">
        <v>0.05</v>
      </c>
      <c r="X297" t="s">
        <v>2086</v>
      </c>
      <c r="AD297" s="312" t="s">
        <v>578</v>
      </c>
      <c r="AE297" s="81" t="s">
        <v>625</v>
      </c>
    </row>
    <row r="298" spans="1:46">
      <c r="A298" s="67" t="s">
        <v>2821</v>
      </c>
      <c r="B298" s="67">
        <v>52</v>
      </c>
      <c r="C298" s="325" t="s">
        <v>578</v>
      </c>
      <c r="D298" s="308" t="s">
        <v>1025</v>
      </c>
      <c r="E298" s="55">
        <v>1</v>
      </c>
      <c r="F298" s="68">
        <f t="shared" si="9"/>
        <v>1</v>
      </c>
      <c r="G298" s="67" t="s">
        <v>3169</v>
      </c>
      <c r="H298" s="68"/>
      <c r="I298" s="67">
        <v>600</v>
      </c>
      <c r="J298" s="67">
        <v>15</v>
      </c>
      <c r="K298" s="68"/>
      <c r="L298" s="55">
        <v>58</v>
      </c>
      <c r="M298" s="55">
        <v>18</v>
      </c>
      <c r="N298" s="55">
        <v>16</v>
      </c>
      <c r="O298" s="68">
        <v>12</v>
      </c>
      <c r="P298" s="55"/>
      <c r="Q298" s="55">
        <v>3</v>
      </c>
      <c r="R298" s="329"/>
      <c r="S298" s="315">
        <v>50</v>
      </c>
      <c r="T298" s="55"/>
      <c r="U298" s="314" t="s">
        <v>5030</v>
      </c>
      <c r="V298" s="68"/>
      <c r="W298" s="286">
        <v>2000</v>
      </c>
      <c r="X298" t="s">
        <v>2076</v>
      </c>
      <c r="AD298" s="312" t="s">
        <v>578</v>
      </c>
      <c r="AE298" s="81" t="s">
        <v>625</v>
      </c>
    </row>
    <row r="299" spans="1:46">
      <c r="A299" s="67" t="s">
        <v>2821</v>
      </c>
      <c r="B299" s="67">
        <v>52</v>
      </c>
      <c r="C299" s="325" t="s">
        <v>578</v>
      </c>
      <c r="D299" s="308" t="s">
        <v>1023</v>
      </c>
      <c r="E299" s="55">
        <v>1</v>
      </c>
      <c r="F299" s="68">
        <f t="shared" ref="F299:F330" si="10">E299-IF(T299="A",4,IF(T299="E",2,IF(T299="S",1,IF(T299="U",-1,0))))</f>
        <v>1</v>
      </c>
      <c r="G299" s="67" t="s">
        <v>3170</v>
      </c>
      <c r="H299" s="68"/>
      <c r="I299" s="67">
        <v>1500</v>
      </c>
      <c r="J299" s="67">
        <v>20</v>
      </c>
      <c r="K299" s="68"/>
      <c r="L299" s="55">
        <v>94</v>
      </c>
      <c r="M299" s="55">
        <v>14</v>
      </c>
      <c r="N299" s="55">
        <v>16</v>
      </c>
      <c r="O299" s="68">
        <v>14</v>
      </c>
      <c r="P299" s="55"/>
      <c r="Q299" s="55">
        <v>2</v>
      </c>
      <c r="R299" s="329"/>
      <c r="S299" s="315">
        <v>5000</v>
      </c>
      <c r="T299" s="55"/>
      <c r="U299" s="314" t="s">
        <v>4826</v>
      </c>
      <c r="V299" s="68"/>
      <c r="W299" s="286">
        <v>10000</v>
      </c>
      <c r="X299" t="s">
        <v>2075</v>
      </c>
      <c r="AD299" s="312" t="s">
        <v>578</v>
      </c>
      <c r="AE299" s="81" t="s">
        <v>625</v>
      </c>
    </row>
    <row r="300" spans="1:46">
      <c r="A300" s="67" t="s">
        <v>2821</v>
      </c>
      <c r="B300" s="67">
        <v>52</v>
      </c>
      <c r="C300" s="325" t="s">
        <v>578</v>
      </c>
      <c r="D300" s="308" t="s">
        <v>1024</v>
      </c>
      <c r="E300" s="55">
        <v>1</v>
      </c>
      <c r="F300" s="68">
        <f t="shared" si="10"/>
        <v>1</v>
      </c>
      <c r="G300" s="67" t="s">
        <v>3169</v>
      </c>
      <c r="H300" s="68"/>
      <c r="I300" s="67">
        <v>800</v>
      </c>
      <c r="J300" s="67">
        <v>15</v>
      </c>
      <c r="K300" s="68"/>
      <c r="L300" s="55">
        <v>60</v>
      </c>
      <c r="M300" s="55">
        <v>16</v>
      </c>
      <c r="N300" s="55">
        <v>16</v>
      </c>
      <c r="O300" s="68">
        <v>12</v>
      </c>
      <c r="P300" s="55"/>
      <c r="Q300" s="55">
        <v>2</v>
      </c>
      <c r="R300" s="329"/>
      <c r="S300" s="315">
        <v>1000</v>
      </c>
      <c r="T300" s="55"/>
      <c r="U300" s="314" t="s">
        <v>5030</v>
      </c>
      <c r="V300" s="68"/>
      <c r="W300" s="286">
        <v>5000</v>
      </c>
      <c r="X300" t="s">
        <v>2076</v>
      </c>
      <c r="AD300" s="312" t="s">
        <v>578</v>
      </c>
      <c r="AE300" s="81" t="s">
        <v>625</v>
      </c>
    </row>
    <row r="301" spans="1:46">
      <c r="A301" s="67" t="s">
        <v>2821</v>
      </c>
      <c r="B301" s="67">
        <v>52</v>
      </c>
      <c r="C301" s="325" t="s">
        <v>578</v>
      </c>
      <c r="D301" s="308" t="s">
        <v>1027</v>
      </c>
      <c r="E301" s="55">
        <v>1</v>
      </c>
      <c r="F301" s="68">
        <f t="shared" si="10"/>
        <v>1</v>
      </c>
      <c r="G301" s="67" t="s">
        <v>1917</v>
      </c>
      <c r="H301" s="68"/>
      <c r="I301" s="67">
        <v>150</v>
      </c>
      <c r="J301" s="67">
        <v>15</v>
      </c>
      <c r="K301" s="68"/>
      <c r="L301" s="55">
        <v>50</v>
      </c>
      <c r="M301" s="55">
        <v>14</v>
      </c>
      <c r="N301" s="55">
        <v>16</v>
      </c>
      <c r="O301" s="68">
        <v>12</v>
      </c>
      <c r="P301" s="55">
        <v>12</v>
      </c>
      <c r="Q301" s="55">
        <v>3</v>
      </c>
      <c r="R301" s="329"/>
      <c r="S301" s="315">
        <v>4</v>
      </c>
      <c r="T301" s="55"/>
      <c r="U301" s="314" t="s">
        <v>4828</v>
      </c>
      <c r="V301" s="68"/>
      <c r="W301" s="286">
        <v>5</v>
      </c>
      <c r="X301" t="s">
        <v>2070</v>
      </c>
      <c r="AD301" s="312" t="s">
        <v>578</v>
      </c>
      <c r="AE301" s="81" t="s">
        <v>625</v>
      </c>
    </row>
    <row r="302" spans="1:46">
      <c r="A302" s="67" t="s">
        <v>2821</v>
      </c>
      <c r="B302" s="67">
        <v>52</v>
      </c>
      <c r="C302" s="325" t="s">
        <v>578</v>
      </c>
      <c r="D302" s="308" t="s">
        <v>1026</v>
      </c>
      <c r="E302" s="55">
        <v>1</v>
      </c>
      <c r="F302" s="68">
        <f t="shared" si="10"/>
        <v>1</v>
      </c>
      <c r="G302" s="67" t="s">
        <v>3169</v>
      </c>
      <c r="H302" s="68"/>
      <c r="I302" s="67">
        <v>400</v>
      </c>
      <c r="J302" s="67">
        <v>15</v>
      </c>
      <c r="K302" s="68"/>
      <c r="L302" s="55">
        <v>56</v>
      </c>
      <c r="M302" s="55">
        <v>10</v>
      </c>
      <c r="N302" s="55">
        <v>12</v>
      </c>
      <c r="O302" s="68">
        <v>12</v>
      </c>
      <c r="P302" s="55"/>
      <c r="Q302" s="55">
        <v>1</v>
      </c>
      <c r="R302" s="329"/>
      <c r="S302" s="315">
        <v>10</v>
      </c>
      <c r="T302" s="55"/>
      <c r="U302" s="314" t="s">
        <v>4827</v>
      </c>
      <c r="V302" s="68"/>
      <c r="W302" s="286">
        <v>100</v>
      </c>
      <c r="X302" t="s">
        <v>2069</v>
      </c>
      <c r="AD302" s="312" t="s">
        <v>578</v>
      </c>
      <c r="AE302" s="81" t="s">
        <v>625</v>
      </c>
    </row>
    <row r="303" spans="1:46">
      <c r="A303" s="67" t="s">
        <v>2821</v>
      </c>
      <c r="B303" s="67">
        <v>52</v>
      </c>
      <c r="C303" s="325" t="s">
        <v>578</v>
      </c>
      <c r="D303" s="308" t="s">
        <v>2470</v>
      </c>
      <c r="E303" s="55">
        <v>1</v>
      </c>
      <c r="F303" s="68">
        <f t="shared" si="10"/>
        <v>1</v>
      </c>
      <c r="G303" s="67" t="s">
        <v>1770</v>
      </c>
      <c r="H303" s="68"/>
      <c r="I303" s="67">
        <v>90</v>
      </c>
      <c r="J303" s="67">
        <v>10</v>
      </c>
      <c r="K303" s="68"/>
      <c r="L303" s="55">
        <v>38</v>
      </c>
      <c r="M303" s="55">
        <v>24</v>
      </c>
      <c r="N303" s="55">
        <v>14</v>
      </c>
      <c r="O303" s="68">
        <v>3</v>
      </c>
      <c r="P303" s="55">
        <v>16</v>
      </c>
      <c r="Q303" s="55">
        <v>6</v>
      </c>
      <c r="R303" s="329"/>
      <c r="S303" s="315">
        <v>1</v>
      </c>
      <c r="T303" s="55"/>
      <c r="U303" s="314" t="s">
        <v>5013</v>
      </c>
      <c r="V303" s="68"/>
      <c r="W303" s="286">
        <v>0.05</v>
      </c>
      <c r="X303" t="s">
        <v>2086</v>
      </c>
      <c r="AD303" s="312" t="s">
        <v>578</v>
      </c>
      <c r="AE303" s="81" t="s">
        <v>625</v>
      </c>
    </row>
    <row r="304" spans="1:46">
      <c r="A304" s="67" t="s">
        <v>2821</v>
      </c>
      <c r="B304" s="67">
        <v>52</v>
      </c>
      <c r="C304" s="325" t="s">
        <v>578</v>
      </c>
      <c r="D304" s="308" t="s">
        <v>2471</v>
      </c>
      <c r="E304" s="55">
        <v>1</v>
      </c>
      <c r="F304" s="68">
        <f t="shared" si="10"/>
        <v>1</v>
      </c>
      <c r="G304" s="67" t="s">
        <v>1770</v>
      </c>
      <c r="H304" s="68"/>
      <c r="I304" s="67">
        <v>60</v>
      </c>
      <c r="J304" s="67">
        <v>10</v>
      </c>
      <c r="K304" s="68"/>
      <c r="L304" s="55">
        <v>34</v>
      </c>
      <c r="M304" s="55">
        <v>20</v>
      </c>
      <c r="N304" s="55">
        <v>14</v>
      </c>
      <c r="O304" s="68">
        <v>3</v>
      </c>
      <c r="P304" s="55">
        <v>16</v>
      </c>
      <c r="Q304" s="55">
        <v>5</v>
      </c>
      <c r="R304" s="329"/>
      <c r="S304" s="315">
        <v>2</v>
      </c>
      <c r="T304" s="55"/>
      <c r="U304" s="319" t="s">
        <v>5013</v>
      </c>
      <c r="V304" s="68"/>
      <c r="W304" s="286">
        <v>0.05</v>
      </c>
      <c r="X304" t="s">
        <v>2086</v>
      </c>
      <c r="AD304" s="312" t="s">
        <v>578</v>
      </c>
      <c r="AE304" s="81" t="s">
        <v>625</v>
      </c>
    </row>
    <row r="305" spans="1:31">
      <c r="A305" s="67" t="s">
        <v>2821</v>
      </c>
      <c r="B305" s="67">
        <v>52</v>
      </c>
      <c r="C305" s="325" t="s">
        <v>578</v>
      </c>
      <c r="D305" s="308" t="s">
        <v>2467</v>
      </c>
      <c r="E305" s="55">
        <v>1</v>
      </c>
      <c r="F305" s="68">
        <f t="shared" si="10"/>
        <v>1</v>
      </c>
      <c r="G305" s="67" t="s">
        <v>1917</v>
      </c>
      <c r="H305" s="68"/>
      <c r="I305" s="67">
        <v>120</v>
      </c>
      <c r="J305" s="67">
        <v>15</v>
      </c>
      <c r="K305" s="68"/>
      <c r="L305" s="55">
        <v>42</v>
      </c>
      <c r="M305" s="55">
        <v>10</v>
      </c>
      <c r="N305" s="55">
        <v>12</v>
      </c>
      <c r="O305" s="68">
        <v>12</v>
      </c>
      <c r="P305" s="55">
        <v>12</v>
      </c>
      <c r="Q305" s="55">
        <v>2</v>
      </c>
      <c r="R305" s="329"/>
      <c r="S305" s="315">
        <v>1</v>
      </c>
      <c r="T305" s="55"/>
      <c r="U305" s="319" t="s">
        <v>5024</v>
      </c>
      <c r="V305" s="68"/>
      <c r="W305" s="286">
        <v>100</v>
      </c>
      <c r="X305" t="s">
        <v>2071</v>
      </c>
      <c r="AD305" s="312" t="s">
        <v>578</v>
      </c>
      <c r="AE305" s="81" t="s">
        <v>625</v>
      </c>
    </row>
    <row r="306" spans="1:31">
      <c r="A306" s="67" t="s">
        <v>2821</v>
      </c>
      <c r="B306" s="67">
        <v>52</v>
      </c>
      <c r="C306" s="325" t="s">
        <v>578</v>
      </c>
      <c r="D306" s="308" t="s">
        <v>2466</v>
      </c>
      <c r="E306" s="55">
        <v>1</v>
      </c>
      <c r="F306" s="68">
        <f t="shared" si="10"/>
        <v>1</v>
      </c>
      <c r="G306" s="67" t="s">
        <v>1917</v>
      </c>
      <c r="H306" s="68"/>
      <c r="I306" s="67">
        <v>120</v>
      </c>
      <c r="J306" s="67">
        <v>15</v>
      </c>
      <c r="K306" s="68"/>
      <c r="L306" s="55">
        <v>46</v>
      </c>
      <c r="M306" s="55">
        <v>14</v>
      </c>
      <c r="N306" s="55">
        <v>14</v>
      </c>
      <c r="O306" s="68">
        <v>12</v>
      </c>
      <c r="P306" s="55">
        <v>12</v>
      </c>
      <c r="Q306" s="55">
        <v>3</v>
      </c>
      <c r="R306" s="329"/>
      <c r="S306" s="315">
        <v>4</v>
      </c>
      <c r="T306" s="55"/>
      <c r="U306" s="314" t="s">
        <v>5027</v>
      </c>
      <c r="V306" s="68"/>
      <c r="W306" s="286">
        <v>20</v>
      </c>
      <c r="X306" t="s">
        <v>2070</v>
      </c>
      <c r="AD306" s="312" t="s">
        <v>578</v>
      </c>
      <c r="AE306" s="81" t="s">
        <v>625</v>
      </c>
    </row>
    <row r="307" spans="1:31">
      <c r="A307" s="67" t="s">
        <v>2821</v>
      </c>
      <c r="B307" s="67">
        <v>52</v>
      </c>
      <c r="C307" s="325" t="s">
        <v>578</v>
      </c>
      <c r="D307" s="308" t="s">
        <v>2469</v>
      </c>
      <c r="E307" s="55">
        <v>1</v>
      </c>
      <c r="F307" s="68">
        <f t="shared" si="10"/>
        <v>1</v>
      </c>
      <c r="G307" s="67" t="s">
        <v>1918</v>
      </c>
      <c r="H307" s="68"/>
      <c r="I307" s="67">
        <v>120</v>
      </c>
      <c r="J307" s="67">
        <v>10</v>
      </c>
      <c r="K307" s="68"/>
      <c r="L307" s="55">
        <v>42</v>
      </c>
      <c r="M307" s="55">
        <v>22</v>
      </c>
      <c r="N307" s="55">
        <v>14</v>
      </c>
      <c r="O307" s="68">
        <v>7</v>
      </c>
      <c r="P307" s="55">
        <v>16</v>
      </c>
      <c r="Q307" s="55">
        <v>4</v>
      </c>
      <c r="R307" s="329"/>
      <c r="S307" s="315">
        <v>1</v>
      </c>
      <c r="T307" s="55"/>
      <c r="U307" s="314" t="s">
        <v>5013</v>
      </c>
      <c r="V307" s="68"/>
      <c r="W307" s="286">
        <v>0.05</v>
      </c>
      <c r="X307" t="s">
        <v>2086</v>
      </c>
      <c r="AD307" s="312" t="s">
        <v>578</v>
      </c>
      <c r="AE307" s="81" t="s">
        <v>625</v>
      </c>
    </row>
    <row r="308" spans="1:31">
      <c r="A308" s="67" t="s">
        <v>2821</v>
      </c>
      <c r="B308" s="67">
        <v>135</v>
      </c>
      <c r="C308" s="30" t="s">
        <v>2664</v>
      </c>
      <c r="D308" s="308" t="s">
        <v>3987</v>
      </c>
      <c r="E308" s="55">
        <v>18</v>
      </c>
      <c r="F308" s="68">
        <f t="shared" si="10"/>
        <v>17</v>
      </c>
      <c r="G308" s="67" t="s">
        <v>3169</v>
      </c>
      <c r="H308" s="68" t="s">
        <v>3171</v>
      </c>
      <c r="I308" s="67">
        <v>1200</v>
      </c>
      <c r="J308" s="67">
        <v>20</v>
      </c>
      <c r="K308" s="68">
        <v>125</v>
      </c>
      <c r="L308" s="55">
        <v>92</v>
      </c>
      <c r="M308" s="55">
        <v>12</v>
      </c>
      <c r="N308" s="55">
        <v>16</v>
      </c>
      <c r="O308" s="68">
        <v>14</v>
      </c>
      <c r="P308" s="55"/>
      <c r="Q308" s="55">
        <v>3</v>
      </c>
      <c r="R308" s="329"/>
      <c r="S308" s="315">
        <v>2112</v>
      </c>
      <c r="T308" s="55" t="s">
        <v>2821</v>
      </c>
      <c r="U308" s="314" t="s">
        <v>4849</v>
      </c>
      <c r="V308" s="68"/>
      <c r="W308" s="286">
        <v>9000</v>
      </c>
      <c r="X308" t="s">
        <v>2075</v>
      </c>
      <c r="Y308" t="s">
        <v>3751</v>
      </c>
      <c r="Z308" s="57" t="s">
        <v>2236</v>
      </c>
      <c r="AA308" s="322" t="s">
        <v>2818</v>
      </c>
      <c r="AC308" s="302">
        <v>17000000</v>
      </c>
      <c r="AD308" s="305" t="s">
        <v>548</v>
      </c>
      <c r="AE308" s="257" t="s">
        <v>3480</v>
      </c>
    </row>
    <row r="309" spans="1:31">
      <c r="A309" s="67" t="s">
        <v>1917</v>
      </c>
      <c r="B309" s="67">
        <v>210</v>
      </c>
      <c r="C309" s="30" t="s">
        <v>2664</v>
      </c>
      <c r="D309" s="308" t="s">
        <v>3731</v>
      </c>
      <c r="E309" s="55">
        <v>20</v>
      </c>
      <c r="F309" s="68">
        <f t="shared" si="10"/>
        <v>19</v>
      </c>
      <c r="G309" s="67" t="s">
        <v>3170</v>
      </c>
      <c r="H309" s="68" t="s">
        <v>3171</v>
      </c>
      <c r="I309" s="67">
        <v>1750</v>
      </c>
      <c r="J309" s="67">
        <v>20</v>
      </c>
      <c r="K309" s="68">
        <v>130</v>
      </c>
      <c r="L309" s="55">
        <v>97</v>
      </c>
      <c r="M309" s="55">
        <v>14</v>
      </c>
      <c r="N309" s="55">
        <v>20</v>
      </c>
      <c r="O309" s="68">
        <v>13</v>
      </c>
      <c r="P309" s="55"/>
      <c r="Q309" s="55">
        <v>2</v>
      </c>
      <c r="R309" s="329"/>
      <c r="S309" s="315">
        <v>550</v>
      </c>
      <c r="T309" s="55" t="s">
        <v>2821</v>
      </c>
      <c r="U309" s="315">
        <v>60000</v>
      </c>
      <c r="V309" s="68"/>
      <c r="W309" s="286">
        <v>13000</v>
      </c>
      <c r="X309" t="s">
        <v>2075</v>
      </c>
      <c r="Y309" t="s">
        <v>3751</v>
      </c>
      <c r="Z309" s="57" t="s">
        <v>2236</v>
      </c>
      <c r="AA309" s="322" t="s">
        <v>2818</v>
      </c>
      <c r="AD309" s="305" t="s">
        <v>2436</v>
      </c>
      <c r="AE309" s="81" t="s">
        <v>625</v>
      </c>
    </row>
    <row r="310" spans="1:31">
      <c r="A310" s="2" t="s">
        <v>1758</v>
      </c>
      <c r="B310" s="5">
        <v>147</v>
      </c>
      <c r="C310" s="240" t="s">
        <v>2664</v>
      </c>
      <c r="D310" s="310" t="s">
        <v>3581</v>
      </c>
      <c r="E310" s="5">
        <v>9</v>
      </c>
      <c r="F310" s="91">
        <f t="shared" si="10"/>
        <v>8</v>
      </c>
      <c r="G310" s="2" t="s">
        <v>1918</v>
      </c>
      <c r="H310" s="32" t="s">
        <v>4911</v>
      </c>
      <c r="I310" s="5">
        <v>120</v>
      </c>
      <c r="J310" s="5">
        <v>10</v>
      </c>
      <c r="K310" s="91">
        <v>10</v>
      </c>
      <c r="L310" s="5">
        <v>42</v>
      </c>
      <c r="M310" s="5">
        <v>24</v>
      </c>
      <c r="N310" s="5">
        <v>16</v>
      </c>
      <c r="O310" s="91">
        <v>7</v>
      </c>
      <c r="P310" s="5">
        <v>12</v>
      </c>
      <c r="Q310" s="5">
        <v>3</v>
      </c>
      <c r="R310" s="330">
        <v>850</v>
      </c>
      <c r="S310" s="316">
        <v>1</v>
      </c>
      <c r="T310" s="2" t="s">
        <v>2821</v>
      </c>
      <c r="U310" s="316">
        <v>0</v>
      </c>
      <c r="W310" s="286">
        <v>0.08</v>
      </c>
      <c r="X310" t="s">
        <v>2088</v>
      </c>
      <c r="Y310" t="s">
        <v>1993</v>
      </c>
      <c r="Z310" s="57" t="s">
        <v>1993</v>
      </c>
      <c r="AA310" s="322" t="s">
        <v>3456</v>
      </c>
      <c r="AB310" s="291">
        <v>110000</v>
      </c>
      <c r="AC310" s="299">
        <v>70000</v>
      </c>
      <c r="AD310" s="306" t="s">
        <v>1962</v>
      </c>
    </row>
    <row r="311" spans="1:31">
      <c r="A311" s="67" t="s">
        <v>2821</v>
      </c>
      <c r="B311" s="67">
        <v>136</v>
      </c>
      <c r="C311" s="30" t="s">
        <v>2664</v>
      </c>
      <c r="D311" s="308" t="s">
        <v>1795</v>
      </c>
      <c r="E311" s="55">
        <v>40</v>
      </c>
      <c r="F311" s="68">
        <f t="shared" si="10"/>
        <v>39</v>
      </c>
      <c r="G311" s="67" t="s">
        <v>3171</v>
      </c>
      <c r="H311" s="68" t="s">
        <v>5066</v>
      </c>
      <c r="I311" s="67">
        <v>3000</v>
      </c>
      <c r="J311" s="67">
        <v>20</v>
      </c>
      <c r="K311" s="68">
        <v>400</v>
      </c>
      <c r="L311" s="55">
        <v>138</v>
      </c>
      <c r="M311" s="55">
        <v>10</v>
      </c>
      <c r="N311" s="55">
        <v>20</v>
      </c>
      <c r="O311" s="68">
        <v>18</v>
      </c>
      <c r="P311" s="55"/>
      <c r="Q311" s="55">
        <v>1</v>
      </c>
      <c r="R311" s="329"/>
      <c r="S311" s="315">
        <v>280734</v>
      </c>
      <c r="T311" s="55" t="s">
        <v>2821</v>
      </c>
      <c r="U311" s="314" t="s">
        <v>4850</v>
      </c>
      <c r="V311" s="68"/>
      <c r="W311" s="286">
        <v>250000</v>
      </c>
      <c r="X311" t="s">
        <v>2080</v>
      </c>
      <c r="Y311" t="s">
        <v>3751</v>
      </c>
      <c r="Z311" s="57" t="s">
        <v>3750</v>
      </c>
      <c r="AA311" s="322" t="s">
        <v>2818</v>
      </c>
      <c r="AD311" s="305" t="s">
        <v>549</v>
      </c>
      <c r="AE311" s="34" t="s">
        <v>5282</v>
      </c>
    </row>
    <row r="312" spans="1:31">
      <c r="A312" s="67" t="s">
        <v>364</v>
      </c>
      <c r="B312" s="67">
        <v>221</v>
      </c>
      <c r="C312" s="30" t="s">
        <v>2664</v>
      </c>
      <c r="D312" s="308" t="s">
        <v>2945</v>
      </c>
      <c r="E312" s="55">
        <v>17</v>
      </c>
      <c r="F312" s="68">
        <f t="shared" si="10"/>
        <v>16</v>
      </c>
      <c r="G312" s="67" t="s">
        <v>3170</v>
      </c>
      <c r="H312" s="68" t="s">
        <v>3171</v>
      </c>
      <c r="I312" s="67">
        <v>1500</v>
      </c>
      <c r="J312" s="67">
        <v>20</v>
      </c>
      <c r="K312" s="68">
        <v>120</v>
      </c>
      <c r="L312" s="55">
        <v>94</v>
      </c>
      <c r="M312" s="55">
        <v>12</v>
      </c>
      <c r="N312" s="55">
        <v>20</v>
      </c>
      <c r="O312" s="68">
        <v>13</v>
      </c>
      <c r="P312" s="55"/>
      <c r="Q312" s="55">
        <v>2</v>
      </c>
      <c r="R312" s="329"/>
      <c r="S312" s="315">
        <v>1800</v>
      </c>
      <c r="T312" s="55" t="s">
        <v>2821</v>
      </c>
      <c r="U312" s="314" t="s">
        <v>5020</v>
      </c>
      <c r="V312" s="68"/>
      <c r="W312" s="286">
        <v>6000</v>
      </c>
      <c r="X312" t="s">
        <v>2075</v>
      </c>
      <c r="Y312" t="s">
        <v>3751</v>
      </c>
      <c r="Z312" s="57" t="s">
        <v>2243</v>
      </c>
      <c r="AA312" s="322" t="s">
        <v>2818</v>
      </c>
      <c r="AB312" s="295">
        <v>16000000</v>
      </c>
      <c r="AD312" s="305" t="s">
        <v>2905</v>
      </c>
      <c r="AE312" s="235" t="s">
        <v>3486</v>
      </c>
    </row>
    <row r="313" spans="1:31">
      <c r="A313" s="2" t="s">
        <v>1297</v>
      </c>
      <c r="B313" s="5">
        <v>154</v>
      </c>
      <c r="C313" s="240" t="s">
        <v>1758</v>
      </c>
      <c r="D313" s="309" t="s">
        <v>1364</v>
      </c>
      <c r="E313" s="5">
        <v>16</v>
      </c>
      <c r="F313" s="91">
        <f t="shared" si="10"/>
        <v>15</v>
      </c>
      <c r="G313" s="5" t="s">
        <v>3170</v>
      </c>
      <c r="H313" s="91" t="s">
        <v>3171</v>
      </c>
      <c r="I313" s="5">
        <v>1300</v>
      </c>
      <c r="J313" s="5">
        <v>20</v>
      </c>
      <c r="K313" s="91">
        <v>110</v>
      </c>
      <c r="L313" s="5">
        <v>91</v>
      </c>
      <c r="M313" s="5">
        <v>14</v>
      </c>
      <c r="N313" s="5">
        <v>16</v>
      </c>
      <c r="O313" s="91">
        <v>12</v>
      </c>
      <c r="Q313" s="5">
        <v>2</v>
      </c>
      <c r="S313" s="316">
        <v>500</v>
      </c>
      <c r="T313" s="5" t="s">
        <v>2821</v>
      </c>
      <c r="U313" s="316">
        <v>1500</v>
      </c>
      <c r="W313" s="286">
        <v>10000</v>
      </c>
      <c r="X313" t="s">
        <v>2076</v>
      </c>
      <c r="Y313" t="s">
        <v>3751</v>
      </c>
      <c r="Z313" s="57" t="s">
        <v>2238</v>
      </c>
      <c r="AA313" s="323" t="s">
        <v>2818</v>
      </c>
      <c r="AD313" s="309" t="s">
        <v>5359</v>
      </c>
    </row>
    <row r="314" spans="1:31">
      <c r="A314" s="67" t="s">
        <v>365</v>
      </c>
      <c r="B314" s="67">
        <v>209</v>
      </c>
      <c r="C314" s="30" t="s">
        <v>2664</v>
      </c>
      <c r="D314" s="308" t="s">
        <v>3165</v>
      </c>
      <c r="E314" s="55">
        <v>15</v>
      </c>
      <c r="F314" s="68">
        <f t="shared" si="10"/>
        <v>14</v>
      </c>
      <c r="G314" s="67" t="s">
        <v>3169</v>
      </c>
      <c r="H314" s="68" t="s">
        <v>3171</v>
      </c>
      <c r="I314" s="67">
        <v>870</v>
      </c>
      <c r="J314" s="67">
        <v>15</v>
      </c>
      <c r="K314" s="68">
        <v>90</v>
      </c>
      <c r="L314" s="55">
        <v>61</v>
      </c>
      <c r="M314" s="55">
        <v>16</v>
      </c>
      <c r="N314" s="55">
        <v>18</v>
      </c>
      <c r="O314" s="68">
        <v>11</v>
      </c>
      <c r="P314" s="55"/>
      <c r="Q314" s="55">
        <v>4</v>
      </c>
      <c r="R314" s="329"/>
      <c r="S314" s="315">
        <v>70</v>
      </c>
      <c r="T314" s="55" t="s">
        <v>2821</v>
      </c>
      <c r="U314" s="314" t="s">
        <v>5033</v>
      </c>
      <c r="V314" s="68"/>
      <c r="W314" s="286">
        <v>1000</v>
      </c>
      <c r="X314" t="s">
        <v>2076</v>
      </c>
      <c r="Y314" t="s">
        <v>3751</v>
      </c>
      <c r="Z314" s="57" t="s">
        <v>2236</v>
      </c>
      <c r="AA314" s="322" t="s">
        <v>2818</v>
      </c>
      <c r="AB314" s="292">
        <v>4200000</v>
      </c>
      <c r="AD314" s="305" t="s">
        <v>2893</v>
      </c>
      <c r="AE314" s="257" t="s">
        <v>3462</v>
      </c>
    </row>
    <row r="315" spans="1:31">
      <c r="A315" s="67" t="s">
        <v>364</v>
      </c>
      <c r="B315" s="67">
        <v>205</v>
      </c>
      <c r="C315" s="30" t="s">
        <v>2664</v>
      </c>
      <c r="D315" s="308" t="s">
        <v>4910</v>
      </c>
      <c r="E315" s="55">
        <v>10</v>
      </c>
      <c r="F315" s="68">
        <f t="shared" si="10"/>
        <v>9</v>
      </c>
      <c r="G315" s="67" t="s">
        <v>1917</v>
      </c>
      <c r="H315" s="68" t="s">
        <v>5063</v>
      </c>
      <c r="I315" s="67">
        <v>110</v>
      </c>
      <c r="J315" s="67">
        <v>10</v>
      </c>
      <c r="K315" s="68">
        <v>25</v>
      </c>
      <c r="L315" s="55">
        <v>40</v>
      </c>
      <c r="M315" s="55">
        <v>19</v>
      </c>
      <c r="N315" s="55">
        <v>15</v>
      </c>
      <c r="O315" s="68">
        <v>12</v>
      </c>
      <c r="P315" s="55">
        <v>14</v>
      </c>
      <c r="Q315" s="55">
        <v>3</v>
      </c>
      <c r="R315" s="329">
        <v>1000</v>
      </c>
      <c r="S315" s="315">
        <v>8</v>
      </c>
      <c r="T315" s="55" t="s">
        <v>2821</v>
      </c>
      <c r="U315" s="314" t="s">
        <v>5024</v>
      </c>
      <c r="V315" s="68"/>
      <c r="W315" s="286">
        <v>8</v>
      </c>
      <c r="X315" t="s">
        <v>2092</v>
      </c>
      <c r="Y315" t="s">
        <v>3751</v>
      </c>
      <c r="Z315" s="57" t="s">
        <v>1993</v>
      </c>
      <c r="AA315" s="322" t="s">
        <v>3456</v>
      </c>
      <c r="AB315" s="291">
        <v>400000</v>
      </c>
      <c r="AC315" s="299">
        <v>200000</v>
      </c>
      <c r="AD315" s="305" t="s">
        <v>2906</v>
      </c>
      <c r="AE315" s="256" t="s">
        <v>625</v>
      </c>
    </row>
    <row r="316" spans="1:31">
      <c r="A316" s="67" t="s">
        <v>2821</v>
      </c>
      <c r="B316" s="67">
        <v>141</v>
      </c>
      <c r="C316" s="30" t="s">
        <v>2664</v>
      </c>
      <c r="D316" s="308" t="s">
        <v>3845</v>
      </c>
      <c r="E316" s="55">
        <v>11</v>
      </c>
      <c r="F316" s="68">
        <f t="shared" si="10"/>
        <v>10</v>
      </c>
      <c r="G316" s="67" t="s">
        <v>1917</v>
      </c>
      <c r="H316" s="68" t="s">
        <v>5063</v>
      </c>
      <c r="I316" s="67">
        <v>120</v>
      </c>
      <c r="J316" s="67">
        <v>10</v>
      </c>
      <c r="K316" s="68">
        <v>20</v>
      </c>
      <c r="L316" s="55">
        <v>42</v>
      </c>
      <c r="M316" s="55">
        <v>16</v>
      </c>
      <c r="N316" s="55">
        <v>14</v>
      </c>
      <c r="O316" s="68">
        <v>12</v>
      </c>
      <c r="P316" s="55">
        <v>12</v>
      </c>
      <c r="Q316" s="55">
        <v>3</v>
      </c>
      <c r="R316" s="329">
        <v>825</v>
      </c>
      <c r="S316" s="315">
        <v>5</v>
      </c>
      <c r="T316" s="55" t="s">
        <v>2821</v>
      </c>
      <c r="U316" s="315">
        <v>16</v>
      </c>
      <c r="V316" s="68"/>
      <c r="W316" s="286">
        <v>50</v>
      </c>
      <c r="X316" t="s">
        <v>2071</v>
      </c>
      <c r="Y316" t="s">
        <v>2237</v>
      </c>
      <c r="Z316" s="57" t="s">
        <v>2238</v>
      </c>
      <c r="AA316" s="322" t="s">
        <v>3456</v>
      </c>
      <c r="AB316" s="291">
        <v>1000000</v>
      </c>
      <c r="AD316" s="305" t="s">
        <v>3066</v>
      </c>
      <c r="AE316" s="257" t="s">
        <v>3481</v>
      </c>
    </row>
    <row r="317" spans="1:31">
      <c r="A317" s="341" t="s">
        <v>4902</v>
      </c>
      <c r="B317" s="5">
        <v>27</v>
      </c>
      <c r="C317" s="30" t="s">
        <v>2664</v>
      </c>
      <c r="D317" s="308" t="s">
        <v>3845</v>
      </c>
      <c r="E317" s="55">
        <v>12</v>
      </c>
      <c r="F317" s="68">
        <f t="shared" si="10"/>
        <v>10</v>
      </c>
      <c r="G317" s="67" t="s">
        <v>1917</v>
      </c>
      <c r="H317" s="68" t="s">
        <v>5063</v>
      </c>
      <c r="I317" s="67">
        <v>120</v>
      </c>
      <c r="J317" s="67">
        <v>10</v>
      </c>
      <c r="K317" s="68">
        <v>20</v>
      </c>
      <c r="L317" s="55">
        <v>42</v>
      </c>
      <c r="M317" s="55">
        <v>16</v>
      </c>
      <c r="N317" s="55">
        <v>14</v>
      </c>
      <c r="O317" s="68">
        <v>12</v>
      </c>
      <c r="P317" s="55">
        <v>12</v>
      </c>
      <c r="Q317" s="55">
        <v>3</v>
      </c>
      <c r="R317" s="329">
        <v>825</v>
      </c>
      <c r="S317" s="315">
        <v>5</v>
      </c>
      <c r="T317" s="225" t="s">
        <v>1760</v>
      </c>
      <c r="U317" s="315">
        <v>16</v>
      </c>
      <c r="V317" s="68"/>
      <c r="W317" s="286">
        <v>50</v>
      </c>
      <c r="X317" t="s">
        <v>2071</v>
      </c>
      <c r="Y317" t="s">
        <v>2237</v>
      </c>
      <c r="Z317" s="57" t="s">
        <v>2238</v>
      </c>
      <c r="AA317" s="322" t="s">
        <v>3456</v>
      </c>
      <c r="AB317" s="291">
        <v>1000000</v>
      </c>
      <c r="AD317" s="305" t="s">
        <v>3066</v>
      </c>
      <c r="AE317" s="257" t="s">
        <v>3481</v>
      </c>
    </row>
    <row r="318" spans="1:31">
      <c r="A318" s="341" t="s">
        <v>5058</v>
      </c>
      <c r="B318" s="67">
        <v>41</v>
      </c>
      <c r="C318" s="77" t="s">
        <v>2664</v>
      </c>
      <c r="D318" s="308" t="s">
        <v>2473</v>
      </c>
      <c r="E318" s="55">
        <v>2</v>
      </c>
      <c r="F318" s="68">
        <f t="shared" si="10"/>
        <v>2</v>
      </c>
      <c r="G318" s="67" t="s">
        <v>1917</v>
      </c>
      <c r="H318" s="68" t="s">
        <v>5063</v>
      </c>
      <c r="I318" s="67">
        <v>150</v>
      </c>
      <c r="J318" s="67">
        <v>15</v>
      </c>
      <c r="K318" s="68">
        <v>20</v>
      </c>
      <c r="L318" s="55">
        <v>46</v>
      </c>
      <c r="M318" s="55">
        <v>10</v>
      </c>
      <c r="N318" s="55">
        <v>12</v>
      </c>
      <c r="O318" s="68">
        <v>13</v>
      </c>
      <c r="P318" s="55"/>
      <c r="Q318" s="55">
        <v>2</v>
      </c>
      <c r="R318" s="329"/>
      <c r="S318" s="315"/>
      <c r="T318" s="55"/>
      <c r="U318" s="315"/>
      <c r="V318" s="68"/>
      <c r="W318" s="286">
        <v>150</v>
      </c>
      <c r="X318" t="s">
        <v>1993</v>
      </c>
      <c r="Y318" t="s">
        <v>1993</v>
      </c>
      <c r="Z318" s="57" t="s">
        <v>1993</v>
      </c>
      <c r="AA318" s="322" t="s">
        <v>3456</v>
      </c>
      <c r="AB318" s="291">
        <v>90000</v>
      </c>
      <c r="AC318" s="299">
        <v>50000</v>
      </c>
      <c r="AD318" s="307" t="s">
        <v>2051</v>
      </c>
      <c r="AE318" s="81" t="s">
        <v>625</v>
      </c>
    </row>
    <row r="319" spans="1:31">
      <c r="A319" s="2" t="s">
        <v>1758</v>
      </c>
      <c r="B319" s="5">
        <v>135</v>
      </c>
      <c r="C319" s="240" t="s">
        <v>2664</v>
      </c>
      <c r="D319" s="310" t="s">
        <v>3555</v>
      </c>
      <c r="E319" s="5">
        <v>10</v>
      </c>
      <c r="F319" s="91">
        <f t="shared" si="10"/>
        <v>9</v>
      </c>
      <c r="G319" s="2" t="s">
        <v>1770</v>
      </c>
      <c r="H319" s="32" t="s">
        <v>4911</v>
      </c>
      <c r="I319" s="5">
        <v>90</v>
      </c>
      <c r="J319" s="5">
        <v>10</v>
      </c>
      <c r="L319" s="5">
        <v>38</v>
      </c>
      <c r="M319" s="5">
        <v>22</v>
      </c>
      <c r="N319" s="5">
        <v>16</v>
      </c>
      <c r="O319" s="91">
        <v>3</v>
      </c>
      <c r="P319" s="5">
        <v>16</v>
      </c>
      <c r="Q319" s="5">
        <v>5</v>
      </c>
      <c r="R319" s="330">
        <v>1100</v>
      </c>
      <c r="S319" s="316">
        <v>2</v>
      </c>
      <c r="T319" s="2" t="s">
        <v>2821</v>
      </c>
      <c r="U319" s="316">
        <v>0</v>
      </c>
      <c r="W319" s="286">
        <v>7.4999999999999997E-2</v>
      </c>
      <c r="X319" t="s">
        <v>2086</v>
      </c>
      <c r="Y319" t="s">
        <v>1993</v>
      </c>
      <c r="Z319" s="57" t="s">
        <v>1993</v>
      </c>
      <c r="AA319" s="322" t="s">
        <v>2818</v>
      </c>
      <c r="AD319" s="306" t="s">
        <v>2930</v>
      </c>
    </row>
    <row r="320" spans="1:31">
      <c r="A320" s="2" t="s">
        <v>1758</v>
      </c>
      <c r="B320" s="5">
        <v>136</v>
      </c>
      <c r="C320" s="240" t="s">
        <v>2664</v>
      </c>
      <c r="D320" s="310" t="s">
        <v>3558</v>
      </c>
      <c r="E320" s="5">
        <v>8</v>
      </c>
      <c r="F320" s="91">
        <f t="shared" si="10"/>
        <v>7</v>
      </c>
      <c r="G320" s="2" t="s">
        <v>1770</v>
      </c>
      <c r="H320" s="32" t="s">
        <v>4911</v>
      </c>
      <c r="I320" s="5">
        <v>60</v>
      </c>
      <c r="J320" s="5">
        <v>10</v>
      </c>
      <c r="L320" s="5">
        <v>34</v>
      </c>
      <c r="M320" s="5">
        <v>18</v>
      </c>
      <c r="N320" s="5">
        <v>14</v>
      </c>
      <c r="O320" s="91">
        <v>3</v>
      </c>
      <c r="P320" s="5">
        <v>16</v>
      </c>
      <c r="Q320" s="5">
        <v>5</v>
      </c>
      <c r="R320" s="330">
        <v>1200</v>
      </c>
      <c r="S320" s="316">
        <v>0</v>
      </c>
      <c r="T320" s="2" t="s">
        <v>2821</v>
      </c>
      <c r="U320" s="316">
        <v>0</v>
      </c>
      <c r="W320" s="286">
        <v>6.5000000000000002E-2</v>
      </c>
      <c r="X320" t="s">
        <v>1993</v>
      </c>
      <c r="Y320" t="s">
        <v>1993</v>
      </c>
      <c r="Z320" s="57" t="s">
        <v>1993</v>
      </c>
      <c r="AA320" s="322" t="s">
        <v>2818</v>
      </c>
      <c r="AD320" s="306" t="s">
        <v>2930</v>
      </c>
      <c r="AE320" s="89" t="s">
        <v>3573</v>
      </c>
    </row>
    <row r="321" spans="1:31">
      <c r="A321" s="2" t="s">
        <v>1758</v>
      </c>
      <c r="B321" s="5">
        <v>136</v>
      </c>
      <c r="C321" s="240" t="s">
        <v>2664</v>
      </c>
      <c r="D321" s="310" t="s">
        <v>3559</v>
      </c>
      <c r="E321" s="5">
        <v>9</v>
      </c>
      <c r="F321" s="91">
        <f t="shared" si="10"/>
        <v>8</v>
      </c>
      <c r="G321" s="2" t="s">
        <v>1770</v>
      </c>
      <c r="H321" s="32" t="s">
        <v>4911</v>
      </c>
      <c r="I321" s="5">
        <v>90</v>
      </c>
      <c r="J321" s="5">
        <v>10</v>
      </c>
      <c r="L321" s="5">
        <v>38</v>
      </c>
      <c r="M321" s="5">
        <v>24</v>
      </c>
      <c r="N321" s="5">
        <v>16</v>
      </c>
      <c r="O321" s="91">
        <v>3</v>
      </c>
      <c r="P321" s="5">
        <v>16</v>
      </c>
      <c r="Q321" s="5">
        <v>5</v>
      </c>
      <c r="R321" s="330">
        <v>1250</v>
      </c>
      <c r="S321" s="316">
        <v>0</v>
      </c>
      <c r="T321" s="2" t="s">
        <v>2821</v>
      </c>
      <c r="U321" s="316">
        <v>0</v>
      </c>
      <c r="W321" s="286">
        <v>7.4999999999999997E-2</v>
      </c>
      <c r="X321" t="s">
        <v>1993</v>
      </c>
      <c r="Y321" t="s">
        <v>1993</v>
      </c>
      <c r="Z321" s="57" t="s">
        <v>1993</v>
      </c>
      <c r="AA321" s="322" t="s">
        <v>2818</v>
      </c>
      <c r="AD321" s="306" t="s">
        <v>2930</v>
      </c>
      <c r="AE321" s="89" t="s">
        <v>3573</v>
      </c>
    </row>
    <row r="322" spans="1:31">
      <c r="A322" s="67" t="s">
        <v>363</v>
      </c>
      <c r="B322" s="67">
        <v>179</v>
      </c>
      <c r="C322" s="30" t="s">
        <v>2664</v>
      </c>
      <c r="D322" s="308" t="s">
        <v>340</v>
      </c>
      <c r="E322" s="55">
        <v>7</v>
      </c>
      <c r="F322" s="68">
        <f t="shared" si="10"/>
        <v>6</v>
      </c>
      <c r="G322" s="67" t="s">
        <v>1770</v>
      </c>
      <c r="H322" s="68" t="s">
        <v>4911</v>
      </c>
      <c r="I322" s="67">
        <v>60</v>
      </c>
      <c r="J322" s="67">
        <v>10</v>
      </c>
      <c r="K322" s="68"/>
      <c r="L322" s="55">
        <v>34</v>
      </c>
      <c r="M322" s="55">
        <v>18</v>
      </c>
      <c r="N322" s="55">
        <v>14</v>
      </c>
      <c r="O322" s="68">
        <v>3</v>
      </c>
      <c r="P322" s="55">
        <v>16</v>
      </c>
      <c r="Q322" s="55">
        <v>5</v>
      </c>
      <c r="R322" s="329">
        <v>1200</v>
      </c>
      <c r="S322" s="315">
        <v>1</v>
      </c>
      <c r="T322" s="55" t="s">
        <v>2821</v>
      </c>
      <c r="U322" s="315">
        <v>0</v>
      </c>
      <c r="V322" s="68"/>
      <c r="W322" s="286">
        <v>6.5000000000000002E-2</v>
      </c>
      <c r="X322" t="s">
        <v>2086</v>
      </c>
      <c r="Y322" t="s">
        <v>1993</v>
      </c>
      <c r="Z322" s="57" t="s">
        <v>1993</v>
      </c>
      <c r="AA322" s="322" t="s">
        <v>2818</v>
      </c>
      <c r="AB322" s="291">
        <v>60000</v>
      </c>
      <c r="AC322" s="299">
        <v>25000</v>
      </c>
      <c r="AD322" s="305" t="s">
        <v>2930</v>
      </c>
      <c r="AE322" s="34" t="s">
        <v>340</v>
      </c>
    </row>
    <row r="323" spans="1:31">
      <c r="A323" s="67" t="s">
        <v>2821</v>
      </c>
      <c r="B323" s="67">
        <v>142</v>
      </c>
      <c r="C323" s="30" t="s">
        <v>2664</v>
      </c>
      <c r="D323" s="308" t="s">
        <v>340</v>
      </c>
      <c r="E323" s="55">
        <v>7</v>
      </c>
      <c r="F323" s="68">
        <f t="shared" si="10"/>
        <v>6</v>
      </c>
      <c r="G323" s="67" t="s">
        <v>1770</v>
      </c>
      <c r="H323" s="68" t="s">
        <v>4911</v>
      </c>
      <c r="I323" s="67">
        <v>60</v>
      </c>
      <c r="J323" s="67">
        <v>10</v>
      </c>
      <c r="K323" s="68"/>
      <c r="L323" s="55">
        <v>34</v>
      </c>
      <c r="M323" s="55">
        <v>18</v>
      </c>
      <c r="N323" s="55">
        <v>14</v>
      </c>
      <c r="O323" s="68">
        <v>3</v>
      </c>
      <c r="P323" s="55">
        <v>16</v>
      </c>
      <c r="Q323" s="55">
        <v>5</v>
      </c>
      <c r="R323" s="329">
        <v>1200</v>
      </c>
      <c r="S323" s="315">
        <v>1</v>
      </c>
      <c r="T323" s="55" t="s">
        <v>2821</v>
      </c>
      <c r="U323" s="315">
        <v>0</v>
      </c>
      <c r="V323" s="68"/>
      <c r="W323" s="286">
        <v>6.5000000000000002E-2</v>
      </c>
      <c r="X323" t="s">
        <v>2086</v>
      </c>
      <c r="Y323" t="s">
        <v>1993</v>
      </c>
      <c r="Z323" s="57" t="s">
        <v>1993</v>
      </c>
      <c r="AA323" s="322" t="s">
        <v>2818</v>
      </c>
      <c r="AB323" s="291">
        <v>60000</v>
      </c>
      <c r="AC323" s="299">
        <v>25000</v>
      </c>
      <c r="AD323" s="305" t="s">
        <v>2930</v>
      </c>
      <c r="AE323" s="34" t="s">
        <v>340</v>
      </c>
    </row>
    <row r="324" spans="1:31">
      <c r="A324" s="67" t="s">
        <v>363</v>
      </c>
      <c r="B324" s="67">
        <v>180</v>
      </c>
      <c r="C324" s="30" t="s">
        <v>2664</v>
      </c>
      <c r="D324" s="308" t="s">
        <v>3189</v>
      </c>
      <c r="E324" s="55">
        <v>8</v>
      </c>
      <c r="F324" s="68">
        <f t="shared" si="10"/>
        <v>7</v>
      </c>
      <c r="G324" s="67" t="s">
        <v>1770</v>
      </c>
      <c r="H324" s="68" t="s">
        <v>4911</v>
      </c>
      <c r="I324" s="67">
        <v>90</v>
      </c>
      <c r="J324" s="67">
        <v>10</v>
      </c>
      <c r="K324" s="68"/>
      <c r="L324" s="55">
        <v>38</v>
      </c>
      <c r="M324" s="55">
        <v>24</v>
      </c>
      <c r="N324" s="55">
        <v>16</v>
      </c>
      <c r="O324" s="68">
        <v>5</v>
      </c>
      <c r="P324" s="55">
        <v>16</v>
      </c>
      <c r="Q324" s="55">
        <v>5</v>
      </c>
      <c r="R324" s="329">
        <v>1250</v>
      </c>
      <c r="S324" s="315">
        <v>1</v>
      </c>
      <c r="T324" s="55" t="s">
        <v>2821</v>
      </c>
      <c r="U324" s="315">
        <v>0</v>
      </c>
      <c r="V324" s="68"/>
      <c r="W324" s="286">
        <v>7.4999999999999997E-2</v>
      </c>
      <c r="X324" t="s">
        <v>2086</v>
      </c>
      <c r="Y324" t="s">
        <v>1993</v>
      </c>
      <c r="Z324" s="57" t="s">
        <v>1993</v>
      </c>
      <c r="AA324" s="322" t="s">
        <v>2818</v>
      </c>
      <c r="AB324" s="291">
        <v>120000</v>
      </c>
      <c r="AC324" s="299">
        <v>50000</v>
      </c>
      <c r="AD324" s="305" t="s">
        <v>2930</v>
      </c>
      <c r="AE324" s="34" t="s">
        <v>340</v>
      </c>
    </row>
    <row r="325" spans="1:31">
      <c r="A325" s="67" t="s">
        <v>2821</v>
      </c>
      <c r="B325" s="67">
        <v>143</v>
      </c>
      <c r="C325" s="30" t="s">
        <v>2664</v>
      </c>
      <c r="D325" s="308" t="s">
        <v>3189</v>
      </c>
      <c r="E325" s="55">
        <v>8</v>
      </c>
      <c r="F325" s="68">
        <f t="shared" si="10"/>
        <v>7</v>
      </c>
      <c r="G325" s="67" t="s">
        <v>1770</v>
      </c>
      <c r="H325" s="68" t="s">
        <v>4911</v>
      </c>
      <c r="I325" s="67">
        <v>90</v>
      </c>
      <c r="J325" s="67">
        <v>10</v>
      </c>
      <c r="K325" s="68"/>
      <c r="L325" s="55">
        <v>38</v>
      </c>
      <c r="M325" s="55">
        <v>24</v>
      </c>
      <c r="N325" s="55">
        <v>16</v>
      </c>
      <c r="O325" s="68">
        <v>5</v>
      </c>
      <c r="P325" s="55">
        <v>16</v>
      </c>
      <c r="Q325" s="55">
        <v>5</v>
      </c>
      <c r="R325" s="329">
        <v>1250</v>
      </c>
      <c r="S325" s="315">
        <v>1</v>
      </c>
      <c r="T325" s="55" t="s">
        <v>2821</v>
      </c>
      <c r="U325" s="315">
        <v>0</v>
      </c>
      <c r="V325" s="68"/>
      <c r="W325" s="286">
        <v>7.4999999999999997E-2</v>
      </c>
      <c r="X325" t="s">
        <v>2086</v>
      </c>
      <c r="Y325" t="s">
        <v>1993</v>
      </c>
      <c r="Z325" s="57" t="s">
        <v>1993</v>
      </c>
      <c r="AA325" s="322" t="s">
        <v>2818</v>
      </c>
      <c r="AB325" s="291">
        <v>120000</v>
      </c>
      <c r="AC325" s="299">
        <v>50000</v>
      </c>
      <c r="AD325" s="305" t="s">
        <v>2930</v>
      </c>
      <c r="AE325" s="34" t="s">
        <v>340</v>
      </c>
    </row>
    <row r="326" spans="1:31">
      <c r="A326" s="76" t="s">
        <v>2665</v>
      </c>
      <c r="B326" s="67"/>
      <c r="C326" s="30" t="s">
        <v>2664</v>
      </c>
      <c r="D326" s="311" t="s">
        <v>3190</v>
      </c>
      <c r="E326" s="55">
        <v>16</v>
      </c>
      <c r="F326" s="68">
        <f t="shared" si="10"/>
        <v>16</v>
      </c>
      <c r="G326" s="67" t="s">
        <v>1770</v>
      </c>
      <c r="H326" s="68" t="s">
        <v>4911</v>
      </c>
      <c r="I326" s="67">
        <v>90</v>
      </c>
      <c r="J326" s="67">
        <v>10</v>
      </c>
      <c r="K326" s="68"/>
      <c r="L326" s="55">
        <v>38</v>
      </c>
      <c r="M326" s="55">
        <v>24</v>
      </c>
      <c r="N326" s="55">
        <v>16</v>
      </c>
      <c r="O326" s="68">
        <v>3</v>
      </c>
      <c r="P326" s="55">
        <v>16</v>
      </c>
      <c r="Q326" s="55">
        <v>5</v>
      </c>
      <c r="R326" s="329">
        <v>1250</v>
      </c>
      <c r="S326" s="315">
        <v>1</v>
      </c>
      <c r="T326" s="55" t="s">
        <v>2462</v>
      </c>
      <c r="U326" s="315">
        <v>0</v>
      </c>
      <c r="V326" s="68"/>
      <c r="W326" s="286">
        <v>7.4999999999999997E-2</v>
      </c>
      <c r="X326" t="s">
        <v>2086</v>
      </c>
      <c r="Y326" t="s">
        <v>1993</v>
      </c>
      <c r="Z326" s="57" t="s">
        <v>1993</v>
      </c>
      <c r="AA326" s="322" t="s">
        <v>2461</v>
      </c>
      <c r="AD326" s="305" t="s">
        <v>2930</v>
      </c>
      <c r="AE326" s="34" t="s">
        <v>340</v>
      </c>
    </row>
    <row r="327" spans="1:31">
      <c r="A327" s="2" t="s">
        <v>1758</v>
      </c>
      <c r="B327" s="5">
        <v>136</v>
      </c>
      <c r="C327" s="240" t="s">
        <v>2664</v>
      </c>
      <c r="D327" s="310" t="s">
        <v>3560</v>
      </c>
      <c r="E327" s="5">
        <v>11</v>
      </c>
      <c r="F327" s="91">
        <f t="shared" si="10"/>
        <v>9</v>
      </c>
      <c r="G327" s="2" t="s">
        <v>1770</v>
      </c>
      <c r="H327" s="32" t="s">
        <v>4911</v>
      </c>
      <c r="I327" s="5">
        <v>100</v>
      </c>
      <c r="J327" s="5">
        <v>10</v>
      </c>
      <c r="K327" s="91">
        <v>30</v>
      </c>
      <c r="L327" s="5">
        <v>36</v>
      </c>
      <c r="M327" s="5">
        <v>24</v>
      </c>
      <c r="N327" s="5">
        <v>16</v>
      </c>
      <c r="O327" s="91">
        <v>3</v>
      </c>
      <c r="P327" s="5">
        <v>16</v>
      </c>
      <c r="Q327" s="5">
        <v>5</v>
      </c>
      <c r="R327" s="330">
        <v>1450</v>
      </c>
      <c r="S327" s="316">
        <v>1</v>
      </c>
      <c r="T327" s="2" t="s">
        <v>1760</v>
      </c>
      <c r="U327" s="316">
        <v>0</v>
      </c>
      <c r="W327" s="286">
        <v>0.05</v>
      </c>
      <c r="X327" t="s">
        <v>2086</v>
      </c>
      <c r="Y327" t="s">
        <v>1993</v>
      </c>
      <c r="Z327" s="57" t="s">
        <v>1993</v>
      </c>
      <c r="AA327" s="322" t="s">
        <v>2818</v>
      </c>
      <c r="AD327" s="306" t="s">
        <v>2930</v>
      </c>
    </row>
    <row r="328" spans="1:31">
      <c r="A328" s="2" t="s">
        <v>1758</v>
      </c>
      <c r="B328" s="5">
        <v>137</v>
      </c>
      <c r="C328" s="240" t="s">
        <v>2664</v>
      </c>
      <c r="D328" s="310" t="s">
        <v>3561</v>
      </c>
      <c r="E328" s="5">
        <v>13</v>
      </c>
      <c r="F328" s="91">
        <f t="shared" si="10"/>
        <v>12</v>
      </c>
      <c r="G328" s="2" t="s">
        <v>1770</v>
      </c>
      <c r="H328" s="32" t="s">
        <v>4911</v>
      </c>
      <c r="I328" s="5">
        <v>75</v>
      </c>
      <c r="J328" s="5">
        <v>10</v>
      </c>
      <c r="K328" s="91">
        <v>20</v>
      </c>
      <c r="L328" s="5">
        <v>38</v>
      </c>
      <c r="M328" s="5">
        <v>26</v>
      </c>
      <c r="N328" s="5">
        <v>18</v>
      </c>
      <c r="O328" s="91">
        <v>3</v>
      </c>
      <c r="P328" s="5">
        <v>16</v>
      </c>
      <c r="Q328" s="5">
        <v>5</v>
      </c>
      <c r="R328" s="330">
        <v>1490</v>
      </c>
      <c r="S328" s="316">
        <v>2</v>
      </c>
      <c r="T328" s="2" t="s">
        <v>2821</v>
      </c>
      <c r="U328" s="316">
        <v>0</v>
      </c>
      <c r="W328" s="286">
        <v>0.09</v>
      </c>
      <c r="X328" t="s">
        <v>2085</v>
      </c>
      <c r="Y328" t="s">
        <v>2245</v>
      </c>
      <c r="Z328" s="57" t="s">
        <v>1993</v>
      </c>
      <c r="AA328" s="322" t="s">
        <v>2818</v>
      </c>
      <c r="AD328" s="306" t="s">
        <v>2930</v>
      </c>
    </row>
    <row r="329" spans="1:31">
      <c r="A329" s="67" t="s">
        <v>365</v>
      </c>
      <c r="B329" s="67">
        <v>204</v>
      </c>
      <c r="C329" s="30" t="s">
        <v>2664</v>
      </c>
      <c r="D329" s="308" t="s">
        <v>3158</v>
      </c>
      <c r="E329" s="55">
        <v>6</v>
      </c>
      <c r="F329" s="68">
        <f t="shared" si="10"/>
        <v>5</v>
      </c>
      <c r="G329" s="67" t="s">
        <v>1770</v>
      </c>
      <c r="H329" s="68" t="s">
        <v>4911</v>
      </c>
      <c r="I329" s="67">
        <v>60</v>
      </c>
      <c r="J329" s="67">
        <v>10</v>
      </c>
      <c r="K329" s="68">
        <v>10</v>
      </c>
      <c r="L329" s="55">
        <v>34</v>
      </c>
      <c r="M329" s="55">
        <v>18</v>
      </c>
      <c r="N329" s="55">
        <v>14</v>
      </c>
      <c r="O329" s="68">
        <v>4</v>
      </c>
      <c r="P329" s="55">
        <v>16</v>
      </c>
      <c r="Q329" s="55">
        <v>5</v>
      </c>
      <c r="R329" s="329">
        <v>1200</v>
      </c>
      <c r="S329" s="315">
        <v>1</v>
      </c>
      <c r="T329" s="55" t="s">
        <v>2821</v>
      </c>
      <c r="U329" s="315">
        <v>0</v>
      </c>
      <c r="V329" s="68"/>
      <c r="W329" s="286">
        <v>6.5000000000000002E-2</v>
      </c>
      <c r="X329" t="s">
        <v>2089</v>
      </c>
      <c r="Y329" t="s">
        <v>3751</v>
      </c>
      <c r="Z329" s="57" t="s">
        <v>1993</v>
      </c>
      <c r="AA329" s="322" t="s">
        <v>2818</v>
      </c>
      <c r="AB329" s="291">
        <v>130000</v>
      </c>
      <c r="AC329" s="299">
        <v>75000</v>
      </c>
      <c r="AD329" s="304" t="s">
        <v>2049</v>
      </c>
      <c r="AE329" s="34" t="s">
        <v>340</v>
      </c>
    </row>
    <row r="330" spans="1:31">
      <c r="A330" s="2" t="s">
        <v>1758</v>
      </c>
      <c r="B330" s="5">
        <v>138</v>
      </c>
      <c r="C330" s="240" t="s">
        <v>2664</v>
      </c>
      <c r="D330" s="310" t="s">
        <v>3562</v>
      </c>
      <c r="E330" s="5">
        <v>5</v>
      </c>
      <c r="F330" s="91">
        <f t="shared" si="10"/>
        <v>4</v>
      </c>
      <c r="G330" s="2" t="s">
        <v>1918</v>
      </c>
      <c r="H330" s="32" t="s">
        <v>4911</v>
      </c>
      <c r="I330" s="5">
        <v>110</v>
      </c>
      <c r="J330" s="5">
        <v>10</v>
      </c>
      <c r="L330" s="5">
        <v>46</v>
      </c>
      <c r="M330" s="5">
        <v>14</v>
      </c>
      <c r="N330" s="5">
        <v>24</v>
      </c>
      <c r="O330" s="91">
        <v>7</v>
      </c>
      <c r="P330" s="5">
        <v>12</v>
      </c>
      <c r="Q330" s="5">
        <v>3</v>
      </c>
      <c r="R330" s="330">
        <v>850</v>
      </c>
      <c r="S330" s="320" t="s">
        <v>5025</v>
      </c>
      <c r="T330" s="2" t="s">
        <v>2821</v>
      </c>
      <c r="U330" s="318">
        <v>0</v>
      </c>
      <c r="W330" s="286">
        <v>25</v>
      </c>
      <c r="X330" t="s">
        <v>2069</v>
      </c>
      <c r="Y330" t="s">
        <v>1619</v>
      </c>
      <c r="Z330" s="57" t="s">
        <v>1993</v>
      </c>
      <c r="AA330" s="322" t="s">
        <v>3456</v>
      </c>
      <c r="AB330" s="291">
        <v>148000</v>
      </c>
      <c r="AC330" s="299">
        <v>75000</v>
      </c>
      <c r="AD330" s="306" t="s">
        <v>2930</v>
      </c>
      <c r="AE330" s="89"/>
    </row>
    <row r="331" spans="1:31">
      <c r="A331" s="2" t="s">
        <v>1758</v>
      </c>
      <c r="B331" s="5">
        <v>138</v>
      </c>
      <c r="C331" s="240" t="s">
        <v>2664</v>
      </c>
      <c r="D331" s="310" t="s">
        <v>3563</v>
      </c>
      <c r="E331" s="5">
        <v>4</v>
      </c>
      <c r="F331" s="91">
        <f t="shared" ref="F331:F362" si="11">E331-IF(T331="A",4,IF(T331="E",2,IF(T331="S",1,IF(T331="U",-1,0))))</f>
        <v>3</v>
      </c>
      <c r="G331" s="2" t="s">
        <v>1918</v>
      </c>
      <c r="H331" s="32" t="s">
        <v>5063</v>
      </c>
      <c r="I331" s="5">
        <v>120</v>
      </c>
      <c r="J331" s="5">
        <v>10</v>
      </c>
      <c r="L331" s="5">
        <v>42</v>
      </c>
      <c r="M331" s="5">
        <v>14</v>
      </c>
      <c r="N331" s="5">
        <v>14</v>
      </c>
      <c r="O331" s="91">
        <v>5</v>
      </c>
      <c r="P331" s="5">
        <v>12</v>
      </c>
      <c r="Q331" s="5">
        <v>3</v>
      </c>
      <c r="R331" s="330">
        <v>650</v>
      </c>
      <c r="S331" s="316">
        <v>1</v>
      </c>
      <c r="T331" s="2" t="s">
        <v>2821</v>
      </c>
      <c r="U331" s="316">
        <v>2</v>
      </c>
      <c r="W331" s="286">
        <v>1</v>
      </c>
      <c r="X331" t="s">
        <v>2086</v>
      </c>
      <c r="Y331" t="s">
        <v>1993</v>
      </c>
      <c r="Z331" s="57" t="s">
        <v>1993</v>
      </c>
      <c r="AA331" s="322" t="s">
        <v>2818</v>
      </c>
      <c r="AB331" s="291">
        <v>120000</v>
      </c>
      <c r="AC331" s="299">
        <v>45000</v>
      </c>
      <c r="AD331" s="306" t="s">
        <v>2930</v>
      </c>
    </row>
    <row r="332" spans="1:31">
      <c r="A332" s="67" t="s">
        <v>2821</v>
      </c>
      <c r="B332" s="67">
        <v>145</v>
      </c>
      <c r="C332" s="30" t="s">
        <v>2664</v>
      </c>
      <c r="D332" s="308" t="s">
        <v>570</v>
      </c>
      <c r="E332" s="55">
        <v>11</v>
      </c>
      <c r="F332" s="68">
        <f t="shared" si="11"/>
        <v>9</v>
      </c>
      <c r="G332" s="67" t="s">
        <v>1770</v>
      </c>
      <c r="H332" s="68" t="s">
        <v>4911</v>
      </c>
      <c r="I332" s="67">
        <v>100</v>
      </c>
      <c r="J332" s="67">
        <v>10</v>
      </c>
      <c r="K332" s="68">
        <v>30</v>
      </c>
      <c r="L332" s="55">
        <v>39</v>
      </c>
      <c r="M332" s="55">
        <v>28</v>
      </c>
      <c r="N332" s="55">
        <v>16</v>
      </c>
      <c r="O332" s="68">
        <v>4</v>
      </c>
      <c r="P332" s="55">
        <v>16</v>
      </c>
      <c r="Q332" s="55">
        <v>8</v>
      </c>
      <c r="R332" s="329">
        <v>1680</v>
      </c>
      <c r="S332" s="315">
        <v>1</v>
      </c>
      <c r="T332" s="55" t="s">
        <v>1760</v>
      </c>
      <c r="U332" s="315">
        <v>0</v>
      </c>
      <c r="V332" s="68"/>
      <c r="W332" s="286">
        <v>6.5000000000000002E-2</v>
      </c>
      <c r="X332" t="s">
        <v>2086</v>
      </c>
      <c r="Y332" t="s">
        <v>3751</v>
      </c>
      <c r="Z332" s="57" t="s">
        <v>1993</v>
      </c>
      <c r="AA332" s="322" t="s">
        <v>2818</v>
      </c>
      <c r="AB332" s="291">
        <v>200000</v>
      </c>
      <c r="AC332" s="299">
        <v>80000</v>
      </c>
      <c r="AD332" s="305" t="s">
        <v>2930</v>
      </c>
      <c r="AE332" s="34" t="s">
        <v>340</v>
      </c>
    </row>
    <row r="333" spans="1:31">
      <c r="A333" s="67" t="s">
        <v>2821</v>
      </c>
      <c r="B333" s="67">
        <v>142</v>
      </c>
      <c r="C333" s="30" t="s">
        <v>2664</v>
      </c>
      <c r="D333" s="308" t="s">
        <v>569</v>
      </c>
      <c r="E333" s="55">
        <v>9</v>
      </c>
      <c r="F333" s="68">
        <f t="shared" si="11"/>
        <v>8</v>
      </c>
      <c r="G333" s="67" t="s">
        <v>1918</v>
      </c>
      <c r="H333" s="68" t="s">
        <v>4911</v>
      </c>
      <c r="I333" s="67">
        <v>130</v>
      </c>
      <c r="J333" s="67">
        <v>10</v>
      </c>
      <c r="K333" s="68"/>
      <c r="L333" s="55">
        <v>43</v>
      </c>
      <c r="M333" s="55">
        <v>16</v>
      </c>
      <c r="N333" s="55">
        <v>17</v>
      </c>
      <c r="O333" s="68">
        <v>7</v>
      </c>
      <c r="P333" s="55">
        <v>12</v>
      </c>
      <c r="Q333" s="55">
        <v>3</v>
      </c>
      <c r="R333" s="329">
        <v>850</v>
      </c>
      <c r="S333" s="315">
        <v>1</v>
      </c>
      <c r="T333" s="55" t="s">
        <v>2821</v>
      </c>
      <c r="U333" s="315">
        <v>0</v>
      </c>
      <c r="V333" s="68"/>
      <c r="W333" s="286">
        <v>15</v>
      </c>
      <c r="X333" t="s">
        <v>2086</v>
      </c>
      <c r="Y333" t="s">
        <v>1993</v>
      </c>
      <c r="Z333" s="57" t="s">
        <v>1993</v>
      </c>
      <c r="AA333" s="322" t="s">
        <v>2818</v>
      </c>
      <c r="AB333" s="291">
        <v>150000</v>
      </c>
      <c r="AC333" s="299">
        <v>60000</v>
      </c>
      <c r="AD333" s="305" t="s">
        <v>2930</v>
      </c>
      <c r="AE333" s="34" t="s">
        <v>340</v>
      </c>
    </row>
    <row r="334" spans="1:31">
      <c r="A334" s="67" t="s">
        <v>2821</v>
      </c>
      <c r="B334" s="67">
        <v>144</v>
      </c>
      <c r="C334" s="30" t="s">
        <v>2664</v>
      </c>
      <c r="D334" s="308" t="s">
        <v>568</v>
      </c>
      <c r="E334" s="55">
        <v>9</v>
      </c>
      <c r="F334" s="68">
        <f t="shared" si="11"/>
        <v>7</v>
      </c>
      <c r="G334" s="67" t="s">
        <v>1770</v>
      </c>
      <c r="H334" s="68" t="s">
        <v>4911</v>
      </c>
      <c r="I334" s="67">
        <v>90</v>
      </c>
      <c r="J334" s="67">
        <v>10</v>
      </c>
      <c r="K334" s="68">
        <v>20</v>
      </c>
      <c r="L334" s="55">
        <v>38</v>
      </c>
      <c r="M334" s="55">
        <v>16</v>
      </c>
      <c r="N334" s="55">
        <v>16</v>
      </c>
      <c r="O334" s="68">
        <v>3</v>
      </c>
      <c r="P334" s="55">
        <v>16</v>
      </c>
      <c r="Q334" s="55">
        <v>5</v>
      </c>
      <c r="R334" s="329">
        <v>1200</v>
      </c>
      <c r="S334" s="315">
        <v>1</v>
      </c>
      <c r="T334" s="55" t="s">
        <v>1760</v>
      </c>
      <c r="U334" s="315">
        <v>0</v>
      </c>
      <c r="V334" s="68"/>
      <c r="W334" s="286">
        <v>0.15</v>
      </c>
      <c r="X334" t="s">
        <v>2087</v>
      </c>
      <c r="Y334" t="s">
        <v>4039</v>
      </c>
      <c r="Z334" s="57" t="s">
        <v>1993</v>
      </c>
      <c r="AA334" s="322" t="s">
        <v>2818</v>
      </c>
      <c r="AB334" s="291">
        <v>160000</v>
      </c>
      <c r="AC334" s="299">
        <v>65000</v>
      </c>
      <c r="AD334" s="305" t="s">
        <v>2930</v>
      </c>
      <c r="AE334" s="34" t="s">
        <v>340</v>
      </c>
    </row>
    <row r="335" spans="1:31">
      <c r="A335" s="9" t="s">
        <v>2665</v>
      </c>
      <c r="C335" s="240" t="s">
        <v>2664</v>
      </c>
      <c r="D335" s="309" t="s">
        <v>5380</v>
      </c>
      <c r="E335" s="5">
        <v>6</v>
      </c>
      <c r="F335" s="91">
        <f t="shared" si="11"/>
        <v>6</v>
      </c>
      <c r="G335" s="5" t="s">
        <v>1917</v>
      </c>
      <c r="H335" s="91" t="s">
        <v>5063</v>
      </c>
      <c r="I335" s="5">
        <v>120</v>
      </c>
      <c r="J335" s="5">
        <v>15</v>
      </c>
      <c r="K335" s="91">
        <v>30</v>
      </c>
      <c r="L335" s="5">
        <v>42</v>
      </c>
      <c r="M335" s="5">
        <v>16</v>
      </c>
      <c r="N335" s="5">
        <v>14</v>
      </c>
      <c r="O335" s="91">
        <v>12</v>
      </c>
      <c r="P335" s="5">
        <v>12</v>
      </c>
      <c r="Q335" s="5">
        <v>2</v>
      </c>
      <c r="R335" s="331">
        <v>800</v>
      </c>
      <c r="S335" s="546" t="s">
        <v>5383</v>
      </c>
      <c r="T335" s="5" t="s">
        <v>4926</v>
      </c>
      <c r="U335" s="316">
        <v>7</v>
      </c>
      <c r="W335" s="286">
        <v>110</v>
      </c>
      <c r="X335" t="s">
        <v>2068</v>
      </c>
      <c r="Y335" t="s">
        <v>3751</v>
      </c>
      <c r="Z335" s="57" t="s">
        <v>3750</v>
      </c>
      <c r="AA335" s="323" t="s">
        <v>1747</v>
      </c>
      <c r="AB335" s="291">
        <v>41500</v>
      </c>
      <c r="AC335" s="299">
        <v>15000</v>
      </c>
      <c r="AD335" s="238" t="s">
        <v>5381</v>
      </c>
    </row>
    <row r="336" spans="1:31">
      <c r="A336" s="67" t="s">
        <v>365</v>
      </c>
      <c r="B336" s="67">
        <v>116</v>
      </c>
      <c r="C336" s="30" t="s">
        <v>2664</v>
      </c>
      <c r="D336" s="308" t="s">
        <v>2786</v>
      </c>
      <c r="E336" s="55">
        <v>8</v>
      </c>
      <c r="F336" s="68">
        <f t="shared" si="11"/>
        <v>8</v>
      </c>
      <c r="G336" s="67" t="s">
        <v>1918</v>
      </c>
      <c r="H336" s="68" t="s">
        <v>4911</v>
      </c>
      <c r="I336" s="67">
        <v>120</v>
      </c>
      <c r="J336" s="67">
        <v>10</v>
      </c>
      <c r="K336" s="68">
        <v>10</v>
      </c>
      <c r="L336" s="55">
        <v>44</v>
      </c>
      <c r="M336" s="55">
        <v>16</v>
      </c>
      <c r="N336" s="55">
        <v>14</v>
      </c>
      <c r="O336" s="68">
        <v>7</v>
      </c>
      <c r="P336" s="55">
        <v>14</v>
      </c>
      <c r="Q336" s="55">
        <v>4</v>
      </c>
      <c r="R336" s="329">
        <v>850</v>
      </c>
      <c r="S336" s="315">
        <v>2</v>
      </c>
      <c r="T336" s="55"/>
      <c r="U336" s="315">
        <v>3</v>
      </c>
      <c r="V336" s="68"/>
      <c r="W336" s="286">
        <v>0.44</v>
      </c>
      <c r="X336" t="s">
        <v>2070</v>
      </c>
      <c r="Y336" t="s">
        <v>2237</v>
      </c>
      <c r="Z336" s="57" t="s">
        <v>1993</v>
      </c>
      <c r="AA336" s="322" t="s">
        <v>1747</v>
      </c>
      <c r="AB336" s="291">
        <v>180000</v>
      </c>
      <c r="AC336" s="299">
        <v>40000</v>
      </c>
      <c r="AD336" s="305" t="s">
        <v>571</v>
      </c>
      <c r="AE336" s="34" t="s">
        <v>5293</v>
      </c>
    </row>
    <row r="337" spans="1:31">
      <c r="A337" s="67" t="s">
        <v>1747</v>
      </c>
      <c r="B337" s="67">
        <v>151</v>
      </c>
      <c r="C337" s="30" t="s">
        <v>2664</v>
      </c>
      <c r="D337" s="308" t="s">
        <v>1591</v>
      </c>
      <c r="E337" s="55">
        <v>18</v>
      </c>
      <c r="F337" s="68">
        <f t="shared" si="11"/>
        <v>17</v>
      </c>
      <c r="G337" s="67" t="s">
        <v>3169</v>
      </c>
      <c r="H337" s="68" t="s">
        <v>3171</v>
      </c>
      <c r="I337" s="67">
        <v>920</v>
      </c>
      <c r="J337" s="67">
        <v>15</v>
      </c>
      <c r="K337" s="68">
        <v>100</v>
      </c>
      <c r="L337" s="55">
        <v>62</v>
      </c>
      <c r="M337" s="55">
        <v>14</v>
      </c>
      <c r="N337" s="55">
        <v>16</v>
      </c>
      <c r="O337" s="68">
        <v>11</v>
      </c>
      <c r="P337" s="55"/>
      <c r="Q337" s="55">
        <v>3</v>
      </c>
      <c r="R337" s="329"/>
      <c r="S337" s="315">
        <v>1400</v>
      </c>
      <c r="T337" s="55" t="s">
        <v>2821</v>
      </c>
      <c r="U337" s="315">
        <v>250</v>
      </c>
      <c r="V337" s="68"/>
      <c r="W337" s="286">
        <v>7000</v>
      </c>
      <c r="X337" t="s">
        <v>2075</v>
      </c>
      <c r="Y337" t="s">
        <v>2237</v>
      </c>
      <c r="Z337" s="57" t="s">
        <v>3750</v>
      </c>
      <c r="AA337" s="322" t="s">
        <v>2818</v>
      </c>
      <c r="AD337" s="305" t="s">
        <v>2938</v>
      </c>
      <c r="AE337" s="81" t="s">
        <v>625</v>
      </c>
    </row>
    <row r="338" spans="1:31">
      <c r="A338" s="224" t="s">
        <v>1758</v>
      </c>
      <c r="B338" s="224">
        <v>114</v>
      </c>
      <c r="C338" s="240" t="s">
        <v>2664</v>
      </c>
      <c r="D338" s="309" t="s">
        <v>2771</v>
      </c>
      <c r="E338" s="5">
        <v>8</v>
      </c>
      <c r="F338" s="68">
        <f t="shared" si="11"/>
        <v>7</v>
      </c>
      <c r="G338" s="5" t="s">
        <v>1770</v>
      </c>
      <c r="H338" s="91" t="s">
        <v>4911</v>
      </c>
      <c r="I338" s="5">
        <v>70</v>
      </c>
      <c r="J338" s="5">
        <v>10</v>
      </c>
      <c r="K338" s="91">
        <v>10</v>
      </c>
      <c r="L338" s="5">
        <v>35</v>
      </c>
      <c r="M338" s="5">
        <v>24</v>
      </c>
      <c r="N338" s="5">
        <v>16</v>
      </c>
      <c r="O338" s="91">
        <v>3</v>
      </c>
      <c r="P338" s="5">
        <v>16</v>
      </c>
      <c r="Q338" s="5">
        <v>6</v>
      </c>
      <c r="R338" s="331">
        <v>1300</v>
      </c>
      <c r="S338" s="316">
        <v>1</v>
      </c>
      <c r="T338" s="5" t="s">
        <v>2821</v>
      </c>
      <c r="U338" s="316">
        <v>0</v>
      </c>
      <c r="W338" s="286">
        <v>0.05</v>
      </c>
      <c r="X338" t="s">
        <v>2093</v>
      </c>
      <c r="Y338" t="s">
        <v>2237</v>
      </c>
      <c r="Z338" s="57" t="s">
        <v>1993</v>
      </c>
      <c r="AA338" s="322" t="s">
        <v>2818</v>
      </c>
      <c r="AB338" s="291">
        <v>150000</v>
      </c>
      <c r="AC338" s="299">
        <v>60000</v>
      </c>
      <c r="AD338" s="306" t="s">
        <v>5298</v>
      </c>
    </row>
    <row r="339" spans="1:31">
      <c r="A339" s="67" t="s">
        <v>2821</v>
      </c>
      <c r="B339" s="67">
        <v>104</v>
      </c>
      <c r="C339" s="30" t="s">
        <v>2664</v>
      </c>
      <c r="D339" s="308" t="s">
        <v>2902</v>
      </c>
      <c r="E339" s="55">
        <v>5</v>
      </c>
      <c r="F339" s="68">
        <f t="shared" si="11"/>
        <v>4</v>
      </c>
      <c r="G339" s="67" t="s">
        <v>1770</v>
      </c>
      <c r="H339" s="68" t="s">
        <v>4911</v>
      </c>
      <c r="I339" s="67">
        <v>60</v>
      </c>
      <c r="J339" s="67">
        <v>10</v>
      </c>
      <c r="K339" s="68"/>
      <c r="L339" s="55">
        <v>30</v>
      </c>
      <c r="M339" s="55">
        <v>16</v>
      </c>
      <c r="N339" s="55">
        <v>12</v>
      </c>
      <c r="O339" s="68">
        <v>3</v>
      </c>
      <c r="P339" s="55">
        <v>16</v>
      </c>
      <c r="Q339" s="55">
        <v>5</v>
      </c>
      <c r="R339" s="329">
        <v>1200</v>
      </c>
      <c r="S339" s="315">
        <v>1</v>
      </c>
      <c r="T339" s="55" t="s">
        <v>2821</v>
      </c>
      <c r="U339" s="315">
        <v>0</v>
      </c>
      <c r="V339" s="68"/>
      <c r="W339" s="286">
        <v>6.5000000000000002E-2</v>
      </c>
      <c r="X339" t="s">
        <v>2086</v>
      </c>
      <c r="Y339" t="s">
        <v>1993</v>
      </c>
      <c r="Z339" s="57" t="s">
        <v>1993</v>
      </c>
      <c r="AA339" s="322" t="s">
        <v>2818</v>
      </c>
      <c r="AB339" s="291">
        <v>60000</v>
      </c>
      <c r="AC339" s="299">
        <v>25000</v>
      </c>
      <c r="AD339" s="305" t="s">
        <v>2897</v>
      </c>
      <c r="AE339" s="34" t="s">
        <v>5285</v>
      </c>
    </row>
    <row r="340" spans="1:31">
      <c r="A340" s="67" t="s">
        <v>2821</v>
      </c>
      <c r="B340" s="67">
        <v>149</v>
      </c>
      <c r="C340" s="30" t="s">
        <v>2664</v>
      </c>
      <c r="D340" s="308" t="s">
        <v>236</v>
      </c>
      <c r="E340" s="55">
        <v>9</v>
      </c>
      <c r="F340" s="68">
        <f t="shared" si="11"/>
        <v>8</v>
      </c>
      <c r="G340" s="67" t="s">
        <v>1918</v>
      </c>
      <c r="H340" s="68" t="s">
        <v>4911</v>
      </c>
      <c r="I340" s="67">
        <v>100</v>
      </c>
      <c r="J340" s="67">
        <v>10</v>
      </c>
      <c r="K340" s="68"/>
      <c r="L340" s="55">
        <v>39</v>
      </c>
      <c r="M340" s="55">
        <v>24</v>
      </c>
      <c r="N340" s="55">
        <v>16</v>
      </c>
      <c r="O340" s="68">
        <v>7</v>
      </c>
      <c r="P340" s="55">
        <v>16</v>
      </c>
      <c r="Q340" s="55">
        <v>4</v>
      </c>
      <c r="R340" s="329">
        <v>1150</v>
      </c>
      <c r="S340" s="315">
        <v>1</v>
      </c>
      <c r="T340" s="55" t="s">
        <v>2821</v>
      </c>
      <c r="U340" s="315">
        <v>0</v>
      </c>
      <c r="V340" s="68"/>
      <c r="W340" s="286">
        <v>7.0000000000000007E-2</v>
      </c>
      <c r="X340" t="s">
        <v>2093</v>
      </c>
      <c r="Y340" s="1" t="s">
        <v>2237</v>
      </c>
      <c r="Z340" s="57" t="s">
        <v>1993</v>
      </c>
      <c r="AA340" s="322" t="s">
        <v>2818</v>
      </c>
      <c r="AB340" s="291">
        <v>135000</v>
      </c>
      <c r="AC340" s="299">
        <v>70000</v>
      </c>
      <c r="AD340" s="305" t="s">
        <v>2891</v>
      </c>
      <c r="AE340" s="81" t="s">
        <v>625</v>
      </c>
    </row>
    <row r="341" spans="1:31">
      <c r="A341" s="67" t="s">
        <v>2821</v>
      </c>
      <c r="B341" s="67">
        <v>59</v>
      </c>
      <c r="C341" s="30" t="s">
        <v>2664</v>
      </c>
      <c r="D341" s="308" t="s">
        <v>3172</v>
      </c>
      <c r="E341" s="55">
        <v>12</v>
      </c>
      <c r="F341" s="68">
        <f t="shared" si="11"/>
        <v>11</v>
      </c>
      <c r="G341" s="67" t="s">
        <v>1918</v>
      </c>
      <c r="H341" s="68" t="s">
        <v>4911</v>
      </c>
      <c r="I341" s="67">
        <v>125</v>
      </c>
      <c r="J341" s="67">
        <v>10</v>
      </c>
      <c r="K341" s="68">
        <v>30</v>
      </c>
      <c r="L341" s="55">
        <v>45</v>
      </c>
      <c r="M341" s="55">
        <v>33</v>
      </c>
      <c r="N341" s="55">
        <v>20</v>
      </c>
      <c r="O341" s="68">
        <v>7</v>
      </c>
      <c r="P341" s="55">
        <v>16</v>
      </c>
      <c r="Q341" s="55">
        <v>4</v>
      </c>
      <c r="R341" s="329">
        <v>1150</v>
      </c>
      <c r="S341" s="315">
        <v>1</v>
      </c>
      <c r="T341" s="55" t="s">
        <v>2821</v>
      </c>
      <c r="U341" s="315">
        <v>0</v>
      </c>
      <c r="V341" s="68"/>
      <c r="W341" s="286">
        <v>7.0000000000000007E-2</v>
      </c>
      <c r="X341" t="s">
        <v>2093</v>
      </c>
      <c r="Y341" s="1" t="s">
        <v>2237</v>
      </c>
      <c r="Z341" s="57" t="s">
        <v>1993</v>
      </c>
      <c r="AA341" s="322" t="s">
        <v>2818</v>
      </c>
      <c r="AD341" s="305" t="s">
        <v>2891</v>
      </c>
      <c r="AE341" s="34" t="s">
        <v>205</v>
      </c>
    </row>
    <row r="342" spans="1:31">
      <c r="A342" s="2" t="s">
        <v>1758</v>
      </c>
      <c r="B342" s="5">
        <v>147</v>
      </c>
      <c r="C342" s="240" t="s">
        <v>2664</v>
      </c>
      <c r="D342" s="310" t="s">
        <v>3583</v>
      </c>
      <c r="E342" s="5">
        <v>11</v>
      </c>
      <c r="F342" s="91">
        <f t="shared" si="11"/>
        <v>10</v>
      </c>
      <c r="G342" s="2" t="s">
        <v>1918</v>
      </c>
      <c r="H342" s="32" t="s">
        <v>4911</v>
      </c>
      <c r="I342" s="5">
        <v>120</v>
      </c>
      <c r="J342" s="5">
        <v>10</v>
      </c>
      <c r="K342" s="91">
        <v>15</v>
      </c>
      <c r="L342" s="5">
        <v>42</v>
      </c>
      <c r="M342" s="5">
        <v>24</v>
      </c>
      <c r="N342" s="5">
        <v>18</v>
      </c>
      <c r="O342" s="91">
        <v>7</v>
      </c>
      <c r="P342" s="5">
        <v>16</v>
      </c>
      <c r="Q342" s="5">
        <v>4</v>
      </c>
      <c r="R342" s="330">
        <v>1250</v>
      </c>
      <c r="S342" s="316">
        <v>1</v>
      </c>
      <c r="T342" s="2" t="s">
        <v>2821</v>
      </c>
      <c r="U342" s="316">
        <v>0</v>
      </c>
      <c r="W342" s="286">
        <v>9.5000000000000001E-2</v>
      </c>
      <c r="X342" t="s">
        <v>2086</v>
      </c>
      <c r="Y342" t="s">
        <v>1993</v>
      </c>
      <c r="Z342" s="57" t="s">
        <v>1993</v>
      </c>
      <c r="AA342" s="322" t="s">
        <v>3456</v>
      </c>
      <c r="AB342" s="291">
        <v>185000</v>
      </c>
      <c r="AC342" s="299">
        <v>115000</v>
      </c>
      <c r="AD342" s="306" t="s">
        <v>2274</v>
      </c>
      <c r="AE342" s="89" t="s">
        <v>3580</v>
      </c>
    </row>
    <row r="343" spans="1:31">
      <c r="A343" s="2" t="s">
        <v>1297</v>
      </c>
      <c r="B343" s="5">
        <v>58</v>
      </c>
      <c r="C343" s="240" t="s">
        <v>2664</v>
      </c>
      <c r="D343" s="310" t="s">
        <v>1537</v>
      </c>
      <c r="E343" s="5">
        <v>9</v>
      </c>
      <c r="F343" s="91">
        <f t="shared" si="11"/>
        <v>9</v>
      </c>
      <c r="G343" s="5" t="s">
        <v>1917</v>
      </c>
      <c r="H343" s="91" t="s">
        <v>5063</v>
      </c>
      <c r="I343" s="5">
        <v>90</v>
      </c>
      <c r="J343" s="5">
        <v>15</v>
      </c>
      <c r="K343" s="91">
        <v>35</v>
      </c>
      <c r="L343" s="5">
        <v>38</v>
      </c>
      <c r="M343" s="5">
        <v>22</v>
      </c>
      <c r="N343" s="5">
        <v>16</v>
      </c>
      <c r="O343" s="91">
        <v>11</v>
      </c>
      <c r="P343" s="5">
        <v>12</v>
      </c>
      <c r="Q343" s="5">
        <v>3</v>
      </c>
      <c r="R343" s="331">
        <v>700</v>
      </c>
      <c r="S343" s="316">
        <v>3</v>
      </c>
      <c r="T343" s="5" t="s">
        <v>4926</v>
      </c>
      <c r="U343" s="316">
        <v>4</v>
      </c>
      <c r="W343" s="286">
        <v>60</v>
      </c>
      <c r="X343" t="s">
        <v>2070</v>
      </c>
      <c r="Y343" t="s">
        <v>4039</v>
      </c>
      <c r="Z343" s="57" t="s">
        <v>2238</v>
      </c>
      <c r="AA343" s="323" t="s">
        <v>1747</v>
      </c>
      <c r="AB343" s="291">
        <v>45000</v>
      </c>
      <c r="AC343" s="299">
        <v>15000</v>
      </c>
      <c r="AD343" s="238" t="s">
        <v>5357</v>
      </c>
    </row>
    <row r="344" spans="1:31">
      <c r="A344" s="5" t="s">
        <v>1095</v>
      </c>
      <c r="B344" s="5">
        <v>66</v>
      </c>
      <c r="C344" s="240" t="s">
        <v>2664</v>
      </c>
      <c r="D344" s="309" t="s">
        <v>4081</v>
      </c>
      <c r="E344" s="5">
        <v>5</v>
      </c>
      <c r="F344" s="91">
        <f t="shared" si="11"/>
        <v>5</v>
      </c>
      <c r="G344" s="5" t="s">
        <v>1917</v>
      </c>
      <c r="H344" s="91" t="s">
        <v>5063</v>
      </c>
      <c r="I344" s="5">
        <v>140</v>
      </c>
      <c r="J344" s="5">
        <v>15</v>
      </c>
      <c r="K344" s="91">
        <v>20</v>
      </c>
      <c r="L344" s="5">
        <v>44</v>
      </c>
      <c r="M344" s="5">
        <v>10</v>
      </c>
      <c r="N344" s="5">
        <v>14</v>
      </c>
      <c r="O344" s="91">
        <v>12</v>
      </c>
      <c r="P344" s="5">
        <v>12</v>
      </c>
      <c r="Q344" s="5">
        <v>2</v>
      </c>
      <c r="R344" s="331">
        <v>800</v>
      </c>
      <c r="S344" s="316">
        <v>10</v>
      </c>
      <c r="T344" s="5" t="s">
        <v>4926</v>
      </c>
      <c r="U344" s="316">
        <v>6</v>
      </c>
      <c r="W344" s="286">
        <v>220</v>
      </c>
      <c r="X344" t="s">
        <v>2068</v>
      </c>
      <c r="Y344" t="s">
        <v>3751</v>
      </c>
      <c r="Z344" s="57" t="s">
        <v>2242</v>
      </c>
      <c r="AA344" s="323" t="s">
        <v>1747</v>
      </c>
      <c r="AB344" s="291">
        <v>140000</v>
      </c>
      <c r="AC344" s="299">
        <v>50000</v>
      </c>
      <c r="AD344" s="306" t="s">
        <v>1567</v>
      </c>
    </row>
    <row r="345" spans="1:31">
      <c r="A345" s="67" t="s">
        <v>1860</v>
      </c>
      <c r="B345" s="67">
        <v>89</v>
      </c>
      <c r="C345" s="30" t="s">
        <v>2664</v>
      </c>
      <c r="D345" s="308" t="s">
        <v>2476</v>
      </c>
      <c r="E345" s="55">
        <v>10</v>
      </c>
      <c r="F345" s="68">
        <f t="shared" si="11"/>
        <v>9</v>
      </c>
      <c r="G345" s="67" t="s">
        <v>1917</v>
      </c>
      <c r="H345" s="68" t="s">
        <v>5063</v>
      </c>
      <c r="I345" s="67">
        <v>150</v>
      </c>
      <c r="J345" s="67">
        <v>15</v>
      </c>
      <c r="K345" s="68">
        <v>30</v>
      </c>
      <c r="L345" s="55">
        <v>46</v>
      </c>
      <c r="M345" s="55">
        <v>14</v>
      </c>
      <c r="N345" s="55">
        <v>14</v>
      </c>
      <c r="O345" s="68">
        <v>13</v>
      </c>
      <c r="P345" s="55">
        <v>12</v>
      </c>
      <c r="Q345" s="55">
        <v>3</v>
      </c>
      <c r="R345" s="329">
        <v>980</v>
      </c>
      <c r="S345" s="315">
        <v>3</v>
      </c>
      <c r="T345" s="55" t="s">
        <v>2821</v>
      </c>
      <c r="U345" s="315">
        <v>8</v>
      </c>
      <c r="V345" s="68"/>
      <c r="W345" s="286">
        <v>250</v>
      </c>
      <c r="X345" t="s">
        <v>2069</v>
      </c>
      <c r="Y345" t="s">
        <v>2237</v>
      </c>
      <c r="Z345" s="57" t="s">
        <v>2244</v>
      </c>
      <c r="AA345" s="322" t="s">
        <v>1747</v>
      </c>
      <c r="AB345" s="291">
        <v>300000</v>
      </c>
      <c r="AC345" s="299">
        <v>175000</v>
      </c>
      <c r="AD345" s="305" t="s">
        <v>1211</v>
      </c>
      <c r="AE345" s="34" t="s">
        <v>206</v>
      </c>
    </row>
    <row r="346" spans="1:31">
      <c r="A346" s="67" t="s">
        <v>365</v>
      </c>
      <c r="B346" s="67">
        <v>209</v>
      </c>
      <c r="C346" s="30" t="s">
        <v>2664</v>
      </c>
      <c r="D346" s="308" t="s">
        <v>1790</v>
      </c>
      <c r="E346" s="55">
        <v>19</v>
      </c>
      <c r="F346" s="68">
        <f t="shared" si="11"/>
        <v>18</v>
      </c>
      <c r="G346" s="67" t="s">
        <v>3170</v>
      </c>
      <c r="H346" s="68" t="s">
        <v>3171</v>
      </c>
      <c r="I346" s="67">
        <v>1590</v>
      </c>
      <c r="J346" s="67">
        <v>20</v>
      </c>
      <c r="K346" s="68">
        <v>200</v>
      </c>
      <c r="L346" s="55">
        <v>95</v>
      </c>
      <c r="M346" s="55">
        <v>12</v>
      </c>
      <c r="N346" s="55">
        <v>16</v>
      </c>
      <c r="O346" s="68">
        <v>13</v>
      </c>
      <c r="P346" s="55"/>
      <c r="Q346" s="55">
        <v>2</v>
      </c>
      <c r="R346" s="329"/>
      <c r="S346" s="315">
        <v>7400</v>
      </c>
      <c r="T346" s="55" t="s">
        <v>2821</v>
      </c>
      <c r="U346" s="315">
        <v>2000</v>
      </c>
      <c r="V346" s="68"/>
      <c r="W346" s="286">
        <v>20000</v>
      </c>
      <c r="X346" t="s">
        <v>2075</v>
      </c>
      <c r="Y346" t="s">
        <v>2237</v>
      </c>
      <c r="Z346" s="57" t="s">
        <v>2236</v>
      </c>
      <c r="AA346" s="322" t="s">
        <v>2818</v>
      </c>
      <c r="AB346" s="295">
        <v>50000000</v>
      </c>
      <c r="AD346" s="305" t="s">
        <v>1208</v>
      </c>
      <c r="AE346" s="235" t="s">
        <v>3608</v>
      </c>
    </row>
    <row r="347" spans="1:31">
      <c r="A347" s="67" t="s">
        <v>2821</v>
      </c>
      <c r="B347" s="67">
        <v>148</v>
      </c>
      <c r="C347" s="30" t="s">
        <v>2664</v>
      </c>
      <c r="D347" s="308" t="s">
        <v>1790</v>
      </c>
      <c r="E347" s="55">
        <v>19</v>
      </c>
      <c r="F347" s="68">
        <f t="shared" si="11"/>
        <v>18</v>
      </c>
      <c r="G347" s="67" t="s">
        <v>3170</v>
      </c>
      <c r="H347" s="68" t="s">
        <v>3171</v>
      </c>
      <c r="I347" s="67">
        <v>1590</v>
      </c>
      <c r="J347" s="67">
        <v>20</v>
      </c>
      <c r="K347" s="68">
        <v>200</v>
      </c>
      <c r="L347" s="55">
        <v>95</v>
      </c>
      <c r="M347" s="55">
        <v>12</v>
      </c>
      <c r="N347" s="55">
        <v>16</v>
      </c>
      <c r="O347" s="68">
        <v>13</v>
      </c>
      <c r="P347" s="55"/>
      <c r="Q347" s="55">
        <v>2</v>
      </c>
      <c r="R347" s="329"/>
      <c r="S347" s="315">
        <v>7400</v>
      </c>
      <c r="T347" s="55" t="s">
        <v>2821</v>
      </c>
      <c r="U347" s="315">
        <v>2000</v>
      </c>
      <c r="V347" s="68"/>
      <c r="W347" s="286">
        <v>20000</v>
      </c>
      <c r="X347" t="s">
        <v>2075</v>
      </c>
      <c r="Y347" t="s">
        <v>2237</v>
      </c>
      <c r="Z347" s="57" t="s">
        <v>2236</v>
      </c>
      <c r="AA347" s="322" t="s">
        <v>2818</v>
      </c>
      <c r="AC347" s="302">
        <v>50000000</v>
      </c>
      <c r="AD347" s="305" t="s">
        <v>1208</v>
      </c>
      <c r="AE347" s="235" t="s">
        <v>3608</v>
      </c>
    </row>
    <row r="348" spans="1:31">
      <c r="A348" s="67" t="s">
        <v>1747</v>
      </c>
      <c r="B348" s="67">
        <v>205</v>
      </c>
      <c r="C348" s="30" t="s">
        <v>2666</v>
      </c>
      <c r="D348" s="311" t="s">
        <v>567</v>
      </c>
      <c r="E348" s="55">
        <v>19</v>
      </c>
      <c r="F348" s="68">
        <f t="shared" si="11"/>
        <v>18</v>
      </c>
      <c r="G348" s="67" t="s">
        <v>3171</v>
      </c>
      <c r="H348" s="68" t="s">
        <v>5066</v>
      </c>
      <c r="I348" s="67">
        <v>2900</v>
      </c>
      <c r="J348" s="67">
        <v>20</v>
      </c>
      <c r="K348" s="68">
        <v>250</v>
      </c>
      <c r="L348" s="55">
        <v>136</v>
      </c>
      <c r="M348" s="55">
        <v>0</v>
      </c>
      <c r="N348" s="55">
        <v>20</v>
      </c>
      <c r="O348" s="68">
        <v>15</v>
      </c>
      <c r="P348" s="55"/>
      <c r="Q348" s="55">
        <v>0</v>
      </c>
      <c r="R348" s="329"/>
      <c r="S348" s="315">
        <v>10000</v>
      </c>
      <c r="T348" s="55" t="s">
        <v>2821</v>
      </c>
      <c r="U348" s="315">
        <v>15000</v>
      </c>
      <c r="V348" s="68"/>
      <c r="W348" s="286">
        <v>150000</v>
      </c>
      <c r="X348" t="s">
        <v>2077</v>
      </c>
      <c r="Y348" t="s">
        <v>1993</v>
      </c>
      <c r="Z348" s="57" t="s">
        <v>1993</v>
      </c>
      <c r="AA348" s="322" t="s">
        <v>2461</v>
      </c>
      <c r="AD348" s="308" t="s">
        <v>578</v>
      </c>
      <c r="AE348" s="81" t="s">
        <v>625</v>
      </c>
    </row>
    <row r="349" spans="1:31">
      <c r="A349" s="67" t="s">
        <v>365</v>
      </c>
      <c r="B349" s="67">
        <v>210</v>
      </c>
      <c r="C349" s="30" t="s">
        <v>2664</v>
      </c>
      <c r="D349" s="308" t="s">
        <v>572</v>
      </c>
      <c r="E349" s="55">
        <v>19</v>
      </c>
      <c r="F349" s="68">
        <f t="shared" si="11"/>
        <v>18</v>
      </c>
      <c r="G349" s="67" t="s">
        <v>3170</v>
      </c>
      <c r="H349" s="68" t="s">
        <v>3171</v>
      </c>
      <c r="I349" s="67">
        <v>1200</v>
      </c>
      <c r="J349" s="67">
        <v>20</v>
      </c>
      <c r="K349" s="68">
        <v>150</v>
      </c>
      <c r="L349" s="55">
        <v>90</v>
      </c>
      <c r="M349" s="55">
        <v>14</v>
      </c>
      <c r="N349" s="55">
        <v>18</v>
      </c>
      <c r="O349" s="68">
        <v>12</v>
      </c>
      <c r="P349" s="55"/>
      <c r="Q349" s="55">
        <v>1</v>
      </c>
      <c r="R349" s="329"/>
      <c r="S349" s="315">
        <v>5200</v>
      </c>
      <c r="T349" s="55" t="s">
        <v>2821</v>
      </c>
      <c r="U349" s="315">
        <v>2040</v>
      </c>
      <c r="V349" s="68"/>
      <c r="W349" s="286">
        <v>8100</v>
      </c>
      <c r="X349" t="s">
        <v>2083</v>
      </c>
      <c r="Y349" t="s">
        <v>2237</v>
      </c>
      <c r="Z349" s="57" t="s">
        <v>2238</v>
      </c>
      <c r="AA349" s="322" t="s">
        <v>2818</v>
      </c>
      <c r="AB349" s="295">
        <v>50000000</v>
      </c>
      <c r="AD349" s="305" t="s">
        <v>3058</v>
      </c>
      <c r="AE349" s="235" t="s">
        <v>3608</v>
      </c>
    </row>
    <row r="350" spans="1:31">
      <c r="A350" s="67" t="s">
        <v>2821</v>
      </c>
      <c r="B350" s="67">
        <v>98</v>
      </c>
      <c r="C350" s="30" t="s">
        <v>2664</v>
      </c>
      <c r="D350" s="308" t="s">
        <v>573</v>
      </c>
      <c r="E350" s="55">
        <v>18</v>
      </c>
      <c r="F350" s="68">
        <f t="shared" si="11"/>
        <v>17</v>
      </c>
      <c r="G350" s="67" t="s">
        <v>3170</v>
      </c>
      <c r="H350" s="68" t="s">
        <v>3171</v>
      </c>
      <c r="I350" s="67">
        <v>1380</v>
      </c>
      <c r="J350" s="67">
        <v>20</v>
      </c>
      <c r="K350" s="68">
        <v>150</v>
      </c>
      <c r="L350" s="55">
        <v>92</v>
      </c>
      <c r="M350" s="55">
        <v>14</v>
      </c>
      <c r="N350" s="55">
        <v>18</v>
      </c>
      <c r="O350" s="68">
        <v>12</v>
      </c>
      <c r="P350" s="55"/>
      <c r="Q350" s="55">
        <v>2</v>
      </c>
      <c r="R350" s="329"/>
      <c r="S350" s="315">
        <v>5200</v>
      </c>
      <c r="T350" s="55" t="s">
        <v>2821</v>
      </c>
      <c r="U350" s="315">
        <v>2040</v>
      </c>
      <c r="V350" s="68"/>
      <c r="W350" s="286">
        <v>6107</v>
      </c>
      <c r="X350" t="s">
        <v>2083</v>
      </c>
      <c r="Y350" t="s">
        <v>2237</v>
      </c>
      <c r="Z350" s="57" t="s">
        <v>2238</v>
      </c>
      <c r="AA350" s="322" t="s">
        <v>2818</v>
      </c>
      <c r="AD350" s="305" t="s">
        <v>3058</v>
      </c>
      <c r="AE350" s="34" t="s">
        <v>5282</v>
      </c>
    </row>
    <row r="351" spans="1:31">
      <c r="A351" s="341" t="s">
        <v>5056</v>
      </c>
      <c r="B351" s="5">
        <v>7</v>
      </c>
      <c r="C351" s="30" t="s">
        <v>2664</v>
      </c>
      <c r="D351" s="308" t="s">
        <v>573</v>
      </c>
      <c r="E351" s="55">
        <v>18</v>
      </c>
      <c r="F351" s="68">
        <f t="shared" si="11"/>
        <v>17</v>
      </c>
      <c r="G351" s="67" t="s">
        <v>3170</v>
      </c>
      <c r="H351" s="68" t="s">
        <v>3171</v>
      </c>
      <c r="I351" s="67">
        <v>1380</v>
      </c>
      <c r="J351" s="67">
        <v>20</v>
      </c>
      <c r="K351" s="68">
        <v>150</v>
      </c>
      <c r="L351" s="55">
        <v>92</v>
      </c>
      <c r="M351" s="55">
        <v>14</v>
      </c>
      <c r="N351" s="55">
        <v>18</v>
      </c>
      <c r="O351" s="68">
        <v>12</v>
      </c>
      <c r="P351" s="55"/>
      <c r="Q351" s="55">
        <v>2</v>
      </c>
      <c r="R351" s="329"/>
      <c r="S351" s="315">
        <v>5200</v>
      </c>
      <c r="T351" s="55" t="s">
        <v>2821</v>
      </c>
      <c r="U351" s="315">
        <v>2040</v>
      </c>
      <c r="V351" s="68"/>
      <c r="W351" s="286">
        <v>6107</v>
      </c>
      <c r="X351" t="s">
        <v>2083</v>
      </c>
      <c r="Y351" t="s">
        <v>2237</v>
      </c>
      <c r="Z351" s="57" t="s">
        <v>2238</v>
      </c>
      <c r="AA351" s="322" t="s">
        <v>2818</v>
      </c>
      <c r="AD351" s="305" t="s">
        <v>3058</v>
      </c>
      <c r="AE351" s="34" t="s">
        <v>5282</v>
      </c>
    </row>
    <row r="352" spans="1:31">
      <c r="A352" s="67" t="s">
        <v>2821</v>
      </c>
      <c r="B352" s="67">
        <v>101</v>
      </c>
      <c r="C352" s="30" t="s">
        <v>2664</v>
      </c>
      <c r="D352" s="308" t="s">
        <v>1783</v>
      </c>
      <c r="E352" s="55">
        <v>18</v>
      </c>
      <c r="F352" s="68">
        <f t="shared" si="11"/>
        <v>17</v>
      </c>
      <c r="G352" s="67" t="s">
        <v>3170</v>
      </c>
      <c r="H352" s="68" t="s">
        <v>3171</v>
      </c>
      <c r="I352" s="67">
        <v>1800</v>
      </c>
      <c r="J352" s="67">
        <v>20</v>
      </c>
      <c r="K352" s="68">
        <v>150</v>
      </c>
      <c r="L352" s="55">
        <v>98</v>
      </c>
      <c r="M352" s="55">
        <v>14</v>
      </c>
      <c r="N352" s="55">
        <v>18</v>
      </c>
      <c r="O352" s="68">
        <v>15</v>
      </c>
      <c r="P352" s="55"/>
      <c r="Q352" s="55">
        <v>2</v>
      </c>
      <c r="R352" s="329"/>
      <c r="S352" s="315">
        <v>2551</v>
      </c>
      <c r="T352" s="55" t="s">
        <v>2821</v>
      </c>
      <c r="U352" s="315">
        <v>400</v>
      </c>
      <c r="V352" s="68"/>
      <c r="W352" s="286">
        <v>8000</v>
      </c>
      <c r="X352" t="s">
        <v>2082</v>
      </c>
      <c r="Y352" t="s">
        <v>3751</v>
      </c>
      <c r="Z352" s="57" t="s">
        <v>2243</v>
      </c>
      <c r="AA352" s="322" t="s">
        <v>2818</v>
      </c>
      <c r="AB352" s="295">
        <v>43000000</v>
      </c>
      <c r="AD352" s="305" t="s">
        <v>2930</v>
      </c>
      <c r="AE352" s="235" t="s">
        <v>3475</v>
      </c>
    </row>
    <row r="353" spans="1:31">
      <c r="A353" s="67" t="s">
        <v>2821</v>
      </c>
      <c r="B353" s="67">
        <v>134</v>
      </c>
      <c r="C353" s="30" t="s">
        <v>2666</v>
      </c>
      <c r="D353" s="311" t="s">
        <v>1568</v>
      </c>
      <c r="E353" s="55">
        <v>12</v>
      </c>
      <c r="F353" s="68">
        <f t="shared" si="11"/>
        <v>11</v>
      </c>
      <c r="G353" s="67" t="s">
        <v>1918</v>
      </c>
      <c r="H353" s="68" t="s">
        <v>4911</v>
      </c>
      <c r="I353" s="67">
        <v>140</v>
      </c>
      <c r="J353" s="67">
        <v>15</v>
      </c>
      <c r="K353" s="68">
        <v>40</v>
      </c>
      <c r="L353" s="55">
        <v>44</v>
      </c>
      <c r="M353" s="55">
        <v>24</v>
      </c>
      <c r="N353" s="55">
        <v>14</v>
      </c>
      <c r="O353" s="68">
        <v>7</v>
      </c>
      <c r="P353" s="55">
        <v>16</v>
      </c>
      <c r="Q353" s="55">
        <v>5</v>
      </c>
      <c r="R353" s="329">
        <v>1200</v>
      </c>
      <c r="S353" s="315">
        <v>1</v>
      </c>
      <c r="T353" s="55" t="s">
        <v>2821</v>
      </c>
      <c r="U353" s="314" t="s">
        <v>5013</v>
      </c>
      <c r="V353" s="68"/>
      <c r="W353" s="286">
        <v>1</v>
      </c>
      <c r="X353" t="s">
        <v>2071</v>
      </c>
      <c r="Y353" t="s">
        <v>2237</v>
      </c>
      <c r="Z353" s="57" t="s">
        <v>3750</v>
      </c>
      <c r="AA353" s="322" t="s">
        <v>2461</v>
      </c>
      <c r="AD353" s="305" t="s">
        <v>2948</v>
      </c>
      <c r="AE353" s="34" t="s">
        <v>2438</v>
      </c>
    </row>
    <row r="354" spans="1:31">
      <c r="A354" s="67" t="s">
        <v>364</v>
      </c>
      <c r="B354" s="67">
        <v>221</v>
      </c>
      <c r="C354" s="30" t="s">
        <v>2666</v>
      </c>
      <c r="D354" s="311" t="s">
        <v>2872</v>
      </c>
      <c r="E354" s="55">
        <v>13</v>
      </c>
      <c r="F354" s="68">
        <f t="shared" si="11"/>
        <v>11</v>
      </c>
      <c r="G354" s="67" t="s">
        <v>1917</v>
      </c>
      <c r="H354" s="68" t="s">
        <v>5063</v>
      </c>
      <c r="I354" s="67">
        <v>120</v>
      </c>
      <c r="J354" s="67">
        <v>15</v>
      </c>
      <c r="K354" s="68">
        <v>30</v>
      </c>
      <c r="L354" s="55">
        <v>42</v>
      </c>
      <c r="M354" s="55">
        <v>12</v>
      </c>
      <c r="N354" s="55">
        <v>12</v>
      </c>
      <c r="O354" s="68">
        <v>12</v>
      </c>
      <c r="P354" s="55">
        <v>12</v>
      </c>
      <c r="Q354" s="55">
        <v>2</v>
      </c>
      <c r="R354" s="329">
        <v>800</v>
      </c>
      <c r="S354" s="315">
        <v>14</v>
      </c>
      <c r="T354" s="55" t="s">
        <v>1760</v>
      </c>
      <c r="U354" s="314" t="s">
        <v>5028</v>
      </c>
      <c r="V354" s="68"/>
      <c r="W354" s="286">
        <v>50</v>
      </c>
      <c r="X354" t="s">
        <v>2069</v>
      </c>
      <c r="Y354" t="s">
        <v>2237</v>
      </c>
      <c r="Z354" s="57" t="s">
        <v>1993</v>
      </c>
      <c r="AA354" s="322" t="s">
        <v>2461</v>
      </c>
      <c r="AD354" s="305" t="s">
        <v>5301</v>
      </c>
      <c r="AE354" s="235" t="s">
        <v>5292</v>
      </c>
    </row>
    <row r="355" spans="1:31">
      <c r="A355" s="2" t="s">
        <v>1758</v>
      </c>
      <c r="B355" s="5">
        <v>139</v>
      </c>
      <c r="C355" s="240" t="s">
        <v>2664</v>
      </c>
      <c r="D355" s="310" t="s">
        <v>3564</v>
      </c>
      <c r="E355" s="2">
        <v>12</v>
      </c>
      <c r="F355" s="91">
        <f t="shared" si="11"/>
        <v>11</v>
      </c>
      <c r="G355" s="2" t="s">
        <v>1917</v>
      </c>
      <c r="H355" s="32" t="s">
        <v>5063</v>
      </c>
      <c r="I355" s="5">
        <v>215</v>
      </c>
      <c r="J355" s="5">
        <v>15</v>
      </c>
      <c r="K355" s="91">
        <v>40</v>
      </c>
      <c r="L355" s="5">
        <v>45</v>
      </c>
      <c r="M355" s="5">
        <v>18</v>
      </c>
      <c r="N355" s="5">
        <v>18</v>
      </c>
      <c r="O355" s="91">
        <v>15</v>
      </c>
      <c r="P355" s="5">
        <v>16</v>
      </c>
      <c r="Q355" s="5">
        <v>6</v>
      </c>
      <c r="R355" s="330">
        <v>975</v>
      </c>
      <c r="S355" s="320" t="s">
        <v>3575</v>
      </c>
      <c r="T355" s="2" t="s">
        <v>2821</v>
      </c>
      <c r="U355" s="316">
        <v>6</v>
      </c>
      <c r="W355" s="286">
        <v>80</v>
      </c>
      <c r="X355" t="s">
        <v>2070</v>
      </c>
      <c r="Y355" t="s">
        <v>2237</v>
      </c>
      <c r="Z355" s="57" t="s">
        <v>2236</v>
      </c>
      <c r="AA355" s="322" t="s">
        <v>2818</v>
      </c>
      <c r="AD355" s="310" t="s">
        <v>578</v>
      </c>
    </row>
    <row r="356" spans="1:31">
      <c r="A356" s="67" t="s">
        <v>2821</v>
      </c>
      <c r="B356" s="67">
        <v>78</v>
      </c>
      <c r="C356" s="30" t="s">
        <v>2664</v>
      </c>
      <c r="D356" s="308" t="s">
        <v>3063</v>
      </c>
      <c r="E356" s="55">
        <v>7</v>
      </c>
      <c r="F356" s="68">
        <f t="shared" si="11"/>
        <v>5</v>
      </c>
      <c r="G356" s="67" t="s">
        <v>1770</v>
      </c>
      <c r="H356" s="68" t="s">
        <v>4911</v>
      </c>
      <c r="I356" s="67">
        <v>60</v>
      </c>
      <c r="J356" s="67">
        <v>10</v>
      </c>
      <c r="K356" s="68"/>
      <c r="L356" s="55">
        <v>34</v>
      </c>
      <c r="M356" s="55">
        <v>16</v>
      </c>
      <c r="N356" s="55">
        <v>14</v>
      </c>
      <c r="O356" s="68">
        <v>3</v>
      </c>
      <c r="P356" s="55">
        <v>16</v>
      </c>
      <c r="Q356" s="55">
        <v>4</v>
      </c>
      <c r="R356" s="329">
        <v>1180</v>
      </c>
      <c r="S356" s="315">
        <v>0</v>
      </c>
      <c r="T356" s="55" t="s">
        <v>1760</v>
      </c>
      <c r="U356" s="314">
        <v>0</v>
      </c>
      <c r="V356" s="68"/>
      <c r="W356" s="286">
        <v>0</v>
      </c>
      <c r="X356" t="s">
        <v>2086</v>
      </c>
      <c r="Y356" t="s">
        <v>1993</v>
      </c>
      <c r="Z356" s="57" t="s">
        <v>1993</v>
      </c>
      <c r="AA356" s="322" t="s">
        <v>3456</v>
      </c>
      <c r="AB356" s="291">
        <v>19000</v>
      </c>
      <c r="AD356" s="305" t="s">
        <v>3064</v>
      </c>
      <c r="AE356" s="34" t="s">
        <v>623</v>
      </c>
    </row>
    <row r="357" spans="1:31">
      <c r="A357" s="67" t="s">
        <v>363</v>
      </c>
      <c r="B357" s="67">
        <v>181</v>
      </c>
      <c r="C357" s="30" t="s">
        <v>2664</v>
      </c>
      <c r="D357" s="308" t="s">
        <v>3063</v>
      </c>
      <c r="E357" s="55">
        <v>7</v>
      </c>
      <c r="F357" s="68">
        <f t="shared" si="11"/>
        <v>5</v>
      </c>
      <c r="G357" s="67" t="s">
        <v>1770</v>
      </c>
      <c r="H357" s="68" t="s">
        <v>4911</v>
      </c>
      <c r="I357" s="67">
        <v>60</v>
      </c>
      <c r="J357" s="67">
        <v>10</v>
      </c>
      <c r="K357" s="68"/>
      <c r="L357" s="55">
        <v>34</v>
      </c>
      <c r="M357" s="55">
        <v>16</v>
      </c>
      <c r="N357" s="55">
        <v>14</v>
      </c>
      <c r="O357" s="68">
        <v>3</v>
      </c>
      <c r="P357" s="55">
        <v>16</v>
      </c>
      <c r="Q357" s="55">
        <v>4</v>
      </c>
      <c r="R357" s="329">
        <v>1180</v>
      </c>
      <c r="S357" s="315">
        <v>0</v>
      </c>
      <c r="T357" s="55" t="s">
        <v>1760</v>
      </c>
      <c r="U357" s="314">
        <v>0</v>
      </c>
      <c r="V357" s="68"/>
      <c r="W357" s="286">
        <v>0</v>
      </c>
      <c r="X357" t="s">
        <v>2086</v>
      </c>
      <c r="Y357" t="s">
        <v>1993</v>
      </c>
      <c r="Z357" s="57" t="s">
        <v>1993</v>
      </c>
      <c r="AA357" s="322" t="s">
        <v>3456</v>
      </c>
      <c r="AB357" s="291">
        <v>19000</v>
      </c>
      <c r="AD357" s="305" t="s">
        <v>3064</v>
      </c>
      <c r="AE357" s="34" t="s">
        <v>623</v>
      </c>
    </row>
    <row r="358" spans="1:31">
      <c r="A358" s="67" t="s">
        <v>2821</v>
      </c>
      <c r="B358" s="67">
        <v>150</v>
      </c>
      <c r="C358" s="30" t="s">
        <v>2664</v>
      </c>
      <c r="D358" s="308" t="s">
        <v>552</v>
      </c>
      <c r="E358" s="55">
        <v>8</v>
      </c>
      <c r="F358" s="68">
        <f t="shared" si="11"/>
        <v>7</v>
      </c>
      <c r="G358" s="67" t="s">
        <v>1770</v>
      </c>
      <c r="H358" s="68" t="s">
        <v>4911</v>
      </c>
      <c r="I358" s="67">
        <v>80</v>
      </c>
      <c r="J358" s="67">
        <v>10</v>
      </c>
      <c r="K358" s="68">
        <v>15</v>
      </c>
      <c r="L358" s="55">
        <v>36</v>
      </c>
      <c r="M358" s="55">
        <v>18</v>
      </c>
      <c r="N358" s="55">
        <v>14</v>
      </c>
      <c r="O358" s="68">
        <v>3</v>
      </c>
      <c r="P358" s="55">
        <v>16</v>
      </c>
      <c r="Q358" s="55">
        <v>6</v>
      </c>
      <c r="R358" s="329">
        <v>1450</v>
      </c>
      <c r="S358" s="315">
        <v>1</v>
      </c>
      <c r="T358" s="55" t="s">
        <v>2821</v>
      </c>
      <c r="U358" s="315">
        <v>0</v>
      </c>
      <c r="V358" s="68" t="s">
        <v>2455</v>
      </c>
      <c r="W358" s="286">
        <v>0.06</v>
      </c>
      <c r="X358" t="s">
        <v>2096</v>
      </c>
      <c r="Y358" s="1" t="s">
        <v>2237</v>
      </c>
      <c r="Z358" s="57" t="s">
        <v>1993</v>
      </c>
      <c r="AA358" s="322" t="s">
        <v>2818</v>
      </c>
      <c r="AB358" s="291">
        <v>102500</v>
      </c>
      <c r="AC358" s="299">
        <v>45000</v>
      </c>
      <c r="AD358" s="307" t="s">
        <v>1567</v>
      </c>
      <c r="AE358" s="81" t="s">
        <v>625</v>
      </c>
    </row>
    <row r="359" spans="1:31">
      <c r="A359" s="341" t="s">
        <v>5056</v>
      </c>
      <c r="B359" s="5">
        <v>7</v>
      </c>
      <c r="C359" s="30" t="s">
        <v>2664</v>
      </c>
      <c r="D359" s="308" t="s">
        <v>552</v>
      </c>
      <c r="E359" s="55">
        <v>8</v>
      </c>
      <c r="F359" s="68">
        <f t="shared" si="11"/>
        <v>7</v>
      </c>
      <c r="G359" s="67" t="s">
        <v>1770</v>
      </c>
      <c r="H359" s="68" t="s">
        <v>4911</v>
      </c>
      <c r="I359" s="67">
        <v>80</v>
      </c>
      <c r="J359" s="67">
        <v>10</v>
      </c>
      <c r="K359" s="68">
        <v>15</v>
      </c>
      <c r="L359" s="55">
        <v>36</v>
      </c>
      <c r="M359" s="55">
        <v>18</v>
      </c>
      <c r="N359" s="55">
        <v>14</v>
      </c>
      <c r="O359" s="68">
        <v>3</v>
      </c>
      <c r="P359" s="55">
        <v>16</v>
      </c>
      <c r="Q359" s="55">
        <v>6</v>
      </c>
      <c r="R359" s="329">
        <v>1450</v>
      </c>
      <c r="S359" s="315">
        <v>1</v>
      </c>
      <c r="T359" s="55" t="s">
        <v>2821</v>
      </c>
      <c r="U359" s="315">
        <v>0</v>
      </c>
      <c r="V359" s="68" t="s">
        <v>2455</v>
      </c>
      <c r="W359" s="286">
        <v>0.06</v>
      </c>
      <c r="X359" t="s">
        <v>2096</v>
      </c>
      <c r="Y359" s="1" t="s">
        <v>2237</v>
      </c>
      <c r="Z359" s="57" t="s">
        <v>1993</v>
      </c>
      <c r="AA359" s="322" t="s">
        <v>2818</v>
      </c>
      <c r="AB359" s="291">
        <v>102500</v>
      </c>
      <c r="AC359" s="299">
        <v>45000</v>
      </c>
      <c r="AD359" s="307" t="s">
        <v>1567</v>
      </c>
      <c r="AE359" s="81" t="s">
        <v>625</v>
      </c>
    </row>
    <row r="360" spans="1:31">
      <c r="A360" s="224" t="s">
        <v>1758</v>
      </c>
      <c r="B360" s="224">
        <v>115</v>
      </c>
      <c r="C360" s="240" t="s">
        <v>2664</v>
      </c>
      <c r="D360" s="309" t="s">
        <v>2772</v>
      </c>
      <c r="E360" s="5">
        <v>10</v>
      </c>
      <c r="F360" s="68">
        <f t="shared" si="11"/>
        <v>9</v>
      </c>
      <c r="G360" s="5" t="s">
        <v>1917</v>
      </c>
      <c r="H360" s="91" t="s">
        <v>5063</v>
      </c>
      <c r="I360" s="5">
        <v>150</v>
      </c>
      <c r="J360" s="5">
        <v>15</v>
      </c>
      <c r="K360" s="91">
        <v>20</v>
      </c>
      <c r="L360" s="5">
        <v>46</v>
      </c>
      <c r="M360" s="5">
        <v>14</v>
      </c>
      <c r="N360" s="5">
        <v>14</v>
      </c>
      <c r="O360" s="91">
        <v>13</v>
      </c>
      <c r="P360" s="5">
        <v>12</v>
      </c>
      <c r="Q360" s="5">
        <v>3</v>
      </c>
      <c r="R360" s="331">
        <v>800</v>
      </c>
      <c r="S360" s="316">
        <v>8</v>
      </c>
      <c r="T360" s="5" t="s">
        <v>2821</v>
      </c>
      <c r="U360" s="316">
        <v>6</v>
      </c>
      <c r="W360" s="286">
        <v>20</v>
      </c>
      <c r="X360" t="s">
        <v>2070</v>
      </c>
      <c r="Y360" t="s">
        <v>1619</v>
      </c>
      <c r="Z360" s="57" t="s">
        <v>2238</v>
      </c>
      <c r="AA360" s="322" t="s">
        <v>1747</v>
      </c>
      <c r="AB360" s="291">
        <v>200000</v>
      </c>
      <c r="AC360" s="299">
        <v>75000</v>
      </c>
      <c r="AD360" s="306" t="s">
        <v>1212</v>
      </c>
    </row>
    <row r="361" spans="1:31">
      <c r="A361" s="67" t="s">
        <v>2821</v>
      </c>
      <c r="B361" s="67">
        <v>151</v>
      </c>
      <c r="C361" s="30" t="s">
        <v>2664</v>
      </c>
      <c r="D361" s="308" t="s">
        <v>246</v>
      </c>
      <c r="E361" s="55">
        <v>12</v>
      </c>
      <c r="F361" s="68">
        <f t="shared" si="11"/>
        <v>11</v>
      </c>
      <c r="G361" s="67" t="s">
        <v>1918</v>
      </c>
      <c r="H361" s="68" t="s">
        <v>4911</v>
      </c>
      <c r="I361" s="67">
        <v>170</v>
      </c>
      <c r="J361" s="67">
        <v>10</v>
      </c>
      <c r="K361" s="68">
        <v>30</v>
      </c>
      <c r="L361" s="55">
        <v>48</v>
      </c>
      <c r="M361" s="55">
        <v>24</v>
      </c>
      <c r="N361" s="55">
        <v>16</v>
      </c>
      <c r="O361" s="68">
        <v>8</v>
      </c>
      <c r="P361" s="55">
        <v>16</v>
      </c>
      <c r="Q361" s="55">
        <v>5</v>
      </c>
      <c r="R361" s="329">
        <v>1200</v>
      </c>
      <c r="S361" s="315">
        <v>1</v>
      </c>
      <c r="T361" s="55" t="s">
        <v>2821</v>
      </c>
      <c r="U361" s="315">
        <v>0</v>
      </c>
      <c r="V361" s="68" t="s">
        <v>2455</v>
      </c>
      <c r="W361" s="286">
        <v>7.0000000000000007E-2</v>
      </c>
      <c r="X361" t="s">
        <v>2084</v>
      </c>
      <c r="Y361" t="s">
        <v>2237</v>
      </c>
      <c r="Z361" s="57" t="s">
        <v>1993</v>
      </c>
      <c r="AA361" s="322" t="s">
        <v>1747</v>
      </c>
      <c r="AB361" s="291">
        <v>160000</v>
      </c>
      <c r="AC361" s="299">
        <v>75000</v>
      </c>
      <c r="AD361" s="305" t="s">
        <v>1212</v>
      </c>
      <c r="AE361" s="81" t="s">
        <v>625</v>
      </c>
    </row>
    <row r="362" spans="1:31">
      <c r="A362" s="67" t="s">
        <v>1747</v>
      </c>
      <c r="B362" s="67">
        <v>85</v>
      </c>
      <c r="C362" s="30" t="s">
        <v>2664</v>
      </c>
      <c r="D362" s="308" t="s">
        <v>246</v>
      </c>
      <c r="E362" s="55">
        <v>12</v>
      </c>
      <c r="F362" s="68">
        <f t="shared" si="11"/>
        <v>11</v>
      </c>
      <c r="G362" s="67" t="s">
        <v>1918</v>
      </c>
      <c r="H362" s="68" t="s">
        <v>4911</v>
      </c>
      <c r="I362" s="67">
        <v>170</v>
      </c>
      <c r="J362" s="67">
        <v>10</v>
      </c>
      <c r="K362" s="68">
        <v>30</v>
      </c>
      <c r="L362" s="55">
        <v>48</v>
      </c>
      <c r="M362" s="55">
        <v>24</v>
      </c>
      <c r="N362" s="55">
        <v>16</v>
      </c>
      <c r="O362" s="68">
        <v>8</v>
      </c>
      <c r="P362" s="55">
        <v>16</v>
      </c>
      <c r="Q362" s="55">
        <v>5</v>
      </c>
      <c r="R362" s="329">
        <v>1200</v>
      </c>
      <c r="S362" s="315">
        <v>1</v>
      </c>
      <c r="T362" s="55" t="s">
        <v>2821</v>
      </c>
      <c r="U362" s="315">
        <v>0</v>
      </c>
      <c r="V362" s="68" t="s">
        <v>2455</v>
      </c>
      <c r="W362" s="286">
        <v>7.0000000000000007E-2</v>
      </c>
      <c r="X362" t="s">
        <v>2084</v>
      </c>
      <c r="Y362" t="s">
        <v>2237</v>
      </c>
      <c r="Z362" s="57" t="s">
        <v>1993</v>
      </c>
      <c r="AA362" s="321" t="s">
        <v>3456</v>
      </c>
      <c r="AB362" s="290">
        <v>160000</v>
      </c>
      <c r="AC362" s="298">
        <v>75000</v>
      </c>
      <c r="AD362" s="305" t="s">
        <v>1212</v>
      </c>
      <c r="AE362" s="81" t="s">
        <v>625</v>
      </c>
    </row>
    <row r="363" spans="1:31">
      <c r="A363" s="224" t="s">
        <v>836</v>
      </c>
      <c r="B363" s="224">
        <v>67</v>
      </c>
      <c r="C363" s="77" t="s">
        <v>2664</v>
      </c>
      <c r="D363" s="235" t="s">
        <v>2098</v>
      </c>
      <c r="E363" s="225">
        <v>9</v>
      </c>
      <c r="F363" s="325">
        <f t="shared" ref="F363:F393" si="12">E363-IF(T363="A",4,IF(T363="E",2,IF(T363="S",1,IF(T363="U",-1,0))))</f>
        <v>8</v>
      </c>
      <c r="G363" s="224" t="s">
        <v>1918</v>
      </c>
      <c r="H363" s="325" t="s">
        <v>4911</v>
      </c>
      <c r="I363" s="224">
        <v>140</v>
      </c>
      <c r="J363" s="224">
        <v>10</v>
      </c>
      <c r="K363" s="325"/>
      <c r="L363" s="225">
        <v>46</v>
      </c>
      <c r="M363" s="225">
        <v>18</v>
      </c>
      <c r="N363" s="225">
        <v>14</v>
      </c>
      <c r="O363" s="325">
        <v>6</v>
      </c>
      <c r="P363" s="225">
        <v>16</v>
      </c>
      <c r="Q363" s="225">
        <v>4</v>
      </c>
      <c r="R363" s="333">
        <v>1050</v>
      </c>
      <c r="S363" s="225">
        <v>1</v>
      </c>
      <c r="T363" s="225" t="s">
        <v>2821</v>
      </c>
      <c r="U363" s="225" t="s">
        <v>5013</v>
      </c>
      <c r="V363" s="325" t="s">
        <v>2455</v>
      </c>
      <c r="W363">
        <v>0.11</v>
      </c>
      <c r="X363" s="1" t="s">
        <v>2093</v>
      </c>
      <c r="Y363" t="s">
        <v>2241</v>
      </c>
      <c r="Z363" s="89" t="s">
        <v>1993</v>
      </c>
      <c r="AA363" s="35" t="s">
        <v>2818</v>
      </c>
      <c r="AB363" s="105"/>
      <c r="AC363" s="108">
        <v>60000</v>
      </c>
      <c r="AD363" s="591" t="s">
        <v>2897</v>
      </c>
      <c r="AE363" s="257" t="s">
        <v>4680</v>
      </c>
    </row>
    <row r="364" spans="1:31">
      <c r="A364" s="76" t="s">
        <v>2665</v>
      </c>
      <c r="B364" s="67"/>
      <c r="C364" s="77" t="s">
        <v>2664</v>
      </c>
      <c r="D364" s="308" t="s">
        <v>208</v>
      </c>
      <c r="E364" s="55">
        <v>16</v>
      </c>
      <c r="F364" s="68">
        <f t="shared" si="12"/>
        <v>16</v>
      </c>
      <c r="G364" s="67" t="s">
        <v>3171</v>
      </c>
      <c r="H364" s="68" t="s">
        <v>5066</v>
      </c>
      <c r="I364" s="67">
        <v>2500</v>
      </c>
      <c r="J364" s="67">
        <v>20</v>
      </c>
      <c r="K364" s="68">
        <v>200</v>
      </c>
      <c r="L364" s="55">
        <v>131</v>
      </c>
      <c r="M364" s="55">
        <v>0</v>
      </c>
      <c r="N364" s="55">
        <v>18</v>
      </c>
      <c r="O364" s="68">
        <v>15</v>
      </c>
      <c r="P364" s="55">
        <v>0</v>
      </c>
      <c r="Q364" s="55">
        <v>0</v>
      </c>
      <c r="R364" s="329"/>
      <c r="S364" s="315">
        <v>1598</v>
      </c>
      <c r="T364" s="55"/>
      <c r="U364" s="315" t="s">
        <v>4855</v>
      </c>
      <c r="V364" s="68"/>
      <c r="W364" s="286">
        <v>100000</v>
      </c>
      <c r="X364" t="s">
        <v>2077</v>
      </c>
      <c r="Y364" t="s">
        <v>1993</v>
      </c>
      <c r="Z364" s="57" t="s">
        <v>1993</v>
      </c>
      <c r="AA364" s="322" t="s">
        <v>3456</v>
      </c>
      <c r="AB364" s="291">
        <v>30000000</v>
      </c>
      <c r="AC364" s="299">
        <v>18000000</v>
      </c>
      <c r="AD364" s="589" t="s">
        <v>207</v>
      </c>
      <c r="AE364" s="81" t="s">
        <v>625</v>
      </c>
    </row>
    <row r="365" spans="1:31">
      <c r="A365" s="67" t="s">
        <v>836</v>
      </c>
      <c r="B365" s="67">
        <v>67</v>
      </c>
      <c r="C365" s="30" t="s">
        <v>2664</v>
      </c>
      <c r="D365" s="308" t="s">
        <v>2903</v>
      </c>
      <c r="E365" s="55">
        <v>9</v>
      </c>
      <c r="F365" s="68">
        <f t="shared" si="12"/>
        <v>9</v>
      </c>
      <c r="G365" s="67" t="s">
        <v>1918</v>
      </c>
      <c r="H365" s="68" t="s">
        <v>4911</v>
      </c>
      <c r="I365" s="67">
        <v>140</v>
      </c>
      <c r="J365" s="67">
        <v>10</v>
      </c>
      <c r="K365" s="68"/>
      <c r="L365" s="55">
        <v>46</v>
      </c>
      <c r="M365" s="55">
        <v>18</v>
      </c>
      <c r="N365" s="55">
        <v>14</v>
      </c>
      <c r="O365" s="68">
        <v>6</v>
      </c>
      <c r="P365" s="55">
        <v>16</v>
      </c>
      <c r="Q365" s="55">
        <v>4</v>
      </c>
      <c r="R365" s="329">
        <v>1050</v>
      </c>
      <c r="S365" s="315">
        <v>1</v>
      </c>
      <c r="T365" s="55"/>
      <c r="U365" s="315" t="s">
        <v>5013</v>
      </c>
      <c r="V365" s="68" t="s">
        <v>2455</v>
      </c>
      <c r="W365" s="286">
        <v>0.11</v>
      </c>
      <c r="X365" t="s">
        <v>2093</v>
      </c>
      <c r="Y365" t="s">
        <v>2241</v>
      </c>
      <c r="Z365" s="57" t="s">
        <v>1993</v>
      </c>
      <c r="AA365" s="322" t="s">
        <v>2818</v>
      </c>
      <c r="AC365" s="299">
        <v>60000</v>
      </c>
      <c r="AD365" s="544" t="s">
        <v>2897</v>
      </c>
      <c r="AE365" s="29" t="s">
        <v>4680</v>
      </c>
    </row>
    <row r="366" spans="1:31">
      <c r="A366" s="67" t="s">
        <v>2821</v>
      </c>
      <c r="B366" s="67">
        <v>152</v>
      </c>
      <c r="C366" s="30" t="s">
        <v>2664</v>
      </c>
      <c r="D366" s="308" t="s">
        <v>335</v>
      </c>
      <c r="E366" s="55">
        <v>10</v>
      </c>
      <c r="F366" s="68">
        <f t="shared" si="12"/>
        <v>9</v>
      </c>
      <c r="G366" s="67" t="s">
        <v>1918</v>
      </c>
      <c r="H366" s="68" t="s">
        <v>4911</v>
      </c>
      <c r="I366" s="67">
        <v>120</v>
      </c>
      <c r="J366" s="67">
        <v>10</v>
      </c>
      <c r="K366" s="68">
        <v>15</v>
      </c>
      <c r="L366" s="55">
        <v>42</v>
      </c>
      <c r="M366" s="55">
        <v>22</v>
      </c>
      <c r="N366" s="55">
        <v>16</v>
      </c>
      <c r="O366" s="68">
        <v>7</v>
      </c>
      <c r="P366" s="55">
        <v>16</v>
      </c>
      <c r="Q366" s="55">
        <v>4</v>
      </c>
      <c r="R366" s="329">
        <v>1050</v>
      </c>
      <c r="S366" s="315">
        <v>1</v>
      </c>
      <c r="T366" s="55" t="s">
        <v>2821</v>
      </c>
      <c r="U366" s="315">
        <v>0</v>
      </c>
      <c r="V366" s="68" t="s">
        <v>2455</v>
      </c>
      <c r="W366" s="286">
        <v>0.11</v>
      </c>
      <c r="X366" t="s">
        <v>2093</v>
      </c>
      <c r="Y366" t="s">
        <v>2237</v>
      </c>
      <c r="Z366" s="57" t="s">
        <v>1993</v>
      </c>
      <c r="AA366" s="322" t="s">
        <v>2818</v>
      </c>
      <c r="AB366" s="291">
        <v>150000</v>
      </c>
      <c r="AC366" s="299">
        <v>65000</v>
      </c>
      <c r="AD366" s="544" t="s">
        <v>1212</v>
      </c>
      <c r="AE366" s="81" t="s">
        <v>625</v>
      </c>
    </row>
    <row r="367" spans="1:31">
      <c r="A367" s="67" t="s">
        <v>363</v>
      </c>
      <c r="B367" s="67">
        <v>178</v>
      </c>
      <c r="C367" s="30" t="s">
        <v>2664</v>
      </c>
      <c r="D367" s="308" t="s">
        <v>335</v>
      </c>
      <c r="E367" s="55">
        <v>10</v>
      </c>
      <c r="F367" s="68">
        <f t="shared" si="12"/>
        <v>9</v>
      </c>
      <c r="G367" s="67" t="s">
        <v>1918</v>
      </c>
      <c r="H367" s="68" t="s">
        <v>4911</v>
      </c>
      <c r="I367" s="67">
        <v>120</v>
      </c>
      <c r="J367" s="67">
        <v>10</v>
      </c>
      <c r="K367" s="68">
        <v>15</v>
      </c>
      <c r="L367" s="55">
        <v>42</v>
      </c>
      <c r="M367" s="55">
        <v>22</v>
      </c>
      <c r="N367" s="55">
        <v>16</v>
      </c>
      <c r="O367" s="68">
        <v>7</v>
      </c>
      <c r="P367" s="55">
        <v>16</v>
      </c>
      <c r="Q367" s="55">
        <v>4</v>
      </c>
      <c r="R367" s="329">
        <v>1050</v>
      </c>
      <c r="S367" s="315">
        <v>1</v>
      </c>
      <c r="T367" s="55" t="s">
        <v>2821</v>
      </c>
      <c r="U367" s="315">
        <v>0</v>
      </c>
      <c r="V367" s="68" t="s">
        <v>2455</v>
      </c>
      <c r="W367" s="286">
        <v>0.11</v>
      </c>
      <c r="X367" t="s">
        <v>2093</v>
      </c>
      <c r="Y367" t="s">
        <v>2237</v>
      </c>
      <c r="Z367" s="57" t="s">
        <v>1993</v>
      </c>
      <c r="AA367" s="322" t="s">
        <v>2818</v>
      </c>
      <c r="AB367" s="291">
        <v>150000</v>
      </c>
      <c r="AC367" s="299">
        <v>65000</v>
      </c>
      <c r="AD367" s="544" t="s">
        <v>1212</v>
      </c>
      <c r="AE367" s="81" t="s">
        <v>625</v>
      </c>
    </row>
    <row r="368" spans="1:31">
      <c r="A368" s="67" t="s">
        <v>2821</v>
      </c>
      <c r="B368" s="67">
        <v>153</v>
      </c>
      <c r="C368" s="30" t="s">
        <v>2664</v>
      </c>
      <c r="D368" s="308" t="s">
        <v>553</v>
      </c>
      <c r="E368" s="55">
        <v>9</v>
      </c>
      <c r="F368" s="68">
        <f t="shared" si="12"/>
        <v>8</v>
      </c>
      <c r="G368" s="67" t="s">
        <v>1918</v>
      </c>
      <c r="H368" s="68" t="s">
        <v>4911</v>
      </c>
      <c r="I368" s="67">
        <v>120</v>
      </c>
      <c r="J368" s="67">
        <v>10</v>
      </c>
      <c r="K368" s="68">
        <v>15</v>
      </c>
      <c r="L368" s="55">
        <v>42</v>
      </c>
      <c r="M368" s="55">
        <v>22</v>
      </c>
      <c r="N368" s="55">
        <v>14</v>
      </c>
      <c r="O368" s="68">
        <v>7</v>
      </c>
      <c r="P368" s="55">
        <v>16</v>
      </c>
      <c r="Q368" s="55">
        <v>5</v>
      </c>
      <c r="R368" s="329">
        <v>1150</v>
      </c>
      <c r="S368" s="315">
        <v>1</v>
      </c>
      <c r="T368" s="55" t="s">
        <v>2821</v>
      </c>
      <c r="U368" s="315">
        <v>0</v>
      </c>
      <c r="V368" s="68" t="s">
        <v>2455</v>
      </c>
      <c r="W368" s="286">
        <v>0.11</v>
      </c>
      <c r="X368" t="s">
        <v>2093</v>
      </c>
      <c r="Y368" t="s">
        <v>2237</v>
      </c>
      <c r="Z368" s="57" t="s">
        <v>1993</v>
      </c>
      <c r="AA368" s="322" t="s">
        <v>2818</v>
      </c>
      <c r="AB368" s="291">
        <v>150000</v>
      </c>
      <c r="AC368" s="299">
        <v>95000</v>
      </c>
      <c r="AD368" s="544" t="s">
        <v>1212</v>
      </c>
      <c r="AE368" s="81" t="s">
        <v>625</v>
      </c>
    </row>
    <row r="369" spans="1:31">
      <c r="A369" s="67" t="s">
        <v>2821</v>
      </c>
      <c r="B369" s="67">
        <v>152</v>
      </c>
      <c r="C369" s="30" t="s">
        <v>2664</v>
      </c>
      <c r="D369" s="308" t="s">
        <v>554</v>
      </c>
      <c r="E369" s="55">
        <v>11</v>
      </c>
      <c r="F369" s="68">
        <f t="shared" si="12"/>
        <v>10</v>
      </c>
      <c r="G369" s="67" t="s">
        <v>1918</v>
      </c>
      <c r="H369" s="68" t="s">
        <v>4911</v>
      </c>
      <c r="I369" s="67">
        <v>150</v>
      </c>
      <c r="J369" s="67">
        <v>10</v>
      </c>
      <c r="K369" s="68">
        <v>30</v>
      </c>
      <c r="L369" s="55">
        <v>46</v>
      </c>
      <c r="M369" s="55">
        <v>26</v>
      </c>
      <c r="N369" s="55">
        <v>18</v>
      </c>
      <c r="O369" s="68">
        <v>8</v>
      </c>
      <c r="P369" s="55">
        <v>16</v>
      </c>
      <c r="Q369" s="55">
        <v>4</v>
      </c>
      <c r="R369" s="329">
        <v>1100</v>
      </c>
      <c r="S369" s="315">
        <v>1</v>
      </c>
      <c r="T369" s="55" t="s">
        <v>2821</v>
      </c>
      <c r="U369" s="315">
        <v>0</v>
      </c>
      <c r="V369" s="68" t="s">
        <v>2455</v>
      </c>
      <c r="W369" s="286">
        <v>3.5000000000000003E-2</v>
      </c>
      <c r="X369" t="s">
        <v>2085</v>
      </c>
      <c r="Y369" t="s">
        <v>2237</v>
      </c>
      <c r="Z369" s="57" t="s">
        <v>1993</v>
      </c>
      <c r="AA369" s="322" t="s">
        <v>2818</v>
      </c>
      <c r="AB369" s="291">
        <v>315000</v>
      </c>
      <c r="AC369" s="299">
        <v>220000</v>
      </c>
      <c r="AD369" s="544" t="s">
        <v>1212</v>
      </c>
      <c r="AE369" s="81" t="s">
        <v>625</v>
      </c>
    </row>
    <row r="370" spans="1:31">
      <c r="A370" s="67" t="s">
        <v>836</v>
      </c>
      <c r="B370" s="67">
        <v>127</v>
      </c>
      <c r="C370" s="30" t="s">
        <v>2664</v>
      </c>
      <c r="D370" s="308" t="s">
        <v>3881</v>
      </c>
      <c r="E370" s="55">
        <v>13</v>
      </c>
      <c r="F370" s="68">
        <f t="shared" si="12"/>
        <v>12</v>
      </c>
      <c r="G370" s="67" t="s">
        <v>3169</v>
      </c>
      <c r="H370" s="68" t="s">
        <v>5063</v>
      </c>
      <c r="I370" s="67">
        <v>600</v>
      </c>
      <c r="J370" s="67">
        <v>15</v>
      </c>
      <c r="K370" s="68">
        <v>100</v>
      </c>
      <c r="L370" s="55">
        <v>58</v>
      </c>
      <c r="M370" s="55">
        <v>12</v>
      </c>
      <c r="N370" s="55">
        <v>13</v>
      </c>
      <c r="O370" s="68">
        <v>11</v>
      </c>
      <c r="P370" s="55"/>
      <c r="Q370" s="55">
        <v>1</v>
      </c>
      <c r="R370" s="329"/>
      <c r="S370" s="315">
        <v>15</v>
      </c>
      <c r="T370" s="55" t="s">
        <v>2821</v>
      </c>
      <c r="U370" s="314" t="s">
        <v>4853</v>
      </c>
      <c r="V370" s="68"/>
      <c r="W370" s="286">
        <v>10</v>
      </c>
      <c r="X370" t="s">
        <v>2070</v>
      </c>
      <c r="Y370" t="s">
        <v>3751</v>
      </c>
      <c r="Z370" s="57" t="s">
        <v>2240</v>
      </c>
      <c r="AA370" s="321" t="s">
        <v>2830</v>
      </c>
      <c r="AB370" s="290">
        <v>245000</v>
      </c>
      <c r="AC370" s="298">
        <v>122000</v>
      </c>
      <c r="AD370" s="543" t="s">
        <v>578</v>
      </c>
      <c r="AE370" s="81" t="s">
        <v>625</v>
      </c>
    </row>
    <row r="371" spans="1:31">
      <c r="A371" s="2" t="s">
        <v>1758</v>
      </c>
      <c r="B371" s="5">
        <v>139</v>
      </c>
      <c r="C371" s="240" t="s">
        <v>2664</v>
      </c>
      <c r="D371" s="310" t="s">
        <v>3565</v>
      </c>
      <c r="E371" s="5">
        <v>15</v>
      </c>
      <c r="F371" s="91">
        <f t="shared" si="12"/>
        <v>13</v>
      </c>
      <c r="G371" s="2" t="s">
        <v>1918</v>
      </c>
      <c r="H371" s="32" t="s">
        <v>5063</v>
      </c>
      <c r="I371" s="5">
        <v>145</v>
      </c>
      <c r="J371" s="5">
        <v>15</v>
      </c>
      <c r="K371" s="91">
        <v>25</v>
      </c>
      <c r="L371" s="5">
        <v>48</v>
      </c>
      <c r="M371" s="5">
        <v>16</v>
      </c>
      <c r="N371" s="5">
        <v>18</v>
      </c>
      <c r="O371" s="91">
        <v>14</v>
      </c>
      <c r="P371" s="5">
        <v>12</v>
      </c>
      <c r="Q371" s="5">
        <v>4</v>
      </c>
      <c r="R371" s="330">
        <v>900</v>
      </c>
      <c r="S371" s="316">
        <v>8</v>
      </c>
      <c r="T371" s="2" t="s">
        <v>1760</v>
      </c>
      <c r="U371" s="316">
        <v>6</v>
      </c>
      <c r="W371" s="286">
        <v>40</v>
      </c>
      <c r="X371" t="s">
        <v>2069</v>
      </c>
      <c r="Y371" t="s">
        <v>4039</v>
      </c>
      <c r="Z371" s="57" t="s">
        <v>1993</v>
      </c>
      <c r="AA371" s="322" t="s">
        <v>2818</v>
      </c>
      <c r="AD371" s="542" t="s">
        <v>2930</v>
      </c>
    </row>
    <row r="372" spans="1:31">
      <c r="A372" s="224" t="s">
        <v>1758</v>
      </c>
      <c r="B372" s="224">
        <v>68</v>
      </c>
      <c r="C372" s="240" t="s">
        <v>2664</v>
      </c>
      <c r="D372" s="310" t="s">
        <v>2729</v>
      </c>
      <c r="E372" s="5">
        <v>8</v>
      </c>
      <c r="F372" s="68">
        <f t="shared" si="12"/>
        <v>8</v>
      </c>
      <c r="G372" s="2" t="s">
        <v>1917</v>
      </c>
      <c r="H372" s="32" t="s">
        <v>5063</v>
      </c>
      <c r="I372" s="5">
        <v>180</v>
      </c>
      <c r="J372" s="5">
        <v>15</v>
      </c>
      <c r="K372" s="91">
        <v>60</v>
      </c>
      <c r="L372" s="5">
        <v>44</v>
      </c>
      <c r="M372" s="5">
        <v>16</v>
      </c>
      <c r="N372" s="5">
        <v>14</v>
      </c>
      <c r="O372" s="91">
        <v>15</v>
      </c>
      <c r="P372" s="5">
        <v>12</v>
      </c>
      <c r="Q372" s="5">
        <v>3</v>
      </c>
      <c r="R372" s="330">
        <v>800</v>
      </c>
      <c r="S372" s="316">
        <v>4</v>
      </c>
      <c r="T372" s="2" t="s">
        <v>4926</v>
      </c>
      <c r="U372" s="316">
        <v>6</v>
      </c>
      <c r="W372" s="286">
        <v>60</v>
      </c>
      <c r="X372" t="s">
        <v>2069</v>
      </c>
      <c r="Y372" t="s">
        <v>3751</v>
      </c>
      <c r="Z372" s="57" t="s">
        <v>2236</v>
      </c>
      <c r="AA372" s="322" t="s">
        <v>1747</v>
      </c>
      <c r="AB372" s="291">
        <v>150000</v>
      </c>
      <c r="AC372" s="299">
        <v>45000</v>
      </c>
      <c r="AD372" s="542" t="s">
        <v>3071</v>
      </c>
    </row>
    <row r="373" spans="1:31">
      <c r="A373" s="224" t="s">
        <v>1758</v>
      </c>
      <c r="B373" s="224">
        <v>113</v>
      </c>
      <c r="C373" s="240" t="s">
        <v>2664</v>
      </c>
      <c r="D373" s="310" t="s">
        <v>2770</v>
      </c>
      <c r="E373" s="5">
        <v>7</v>
      </c>
      <c r="F373" s="68">
        <f t="shared" si="12"/>
        <v>6</v>
      </c>
      <c r="G373" s="5" t="s">
        <v>1917</v>
      </c>
      <c r="H373" s="91" t="s">
        <v>5063</v>
      </c>
      <c r="I373" s="5">
        <v>120</v>
      </c>
      <c r="J373" s="5">
        <v>15</v>
      </c>
      <c r="K373" s="91">
        <v>10</v>
      </c>
      <c r="L373" s="5">
        <v>42</v>
      </c>
      <c r="M373" s="5">
        <v>10</v>
      </c>
      <c r="N373" s="5">
        <v>14</v>
      </c>
      <c r="O373" s="91">
        <v>12</v>
      </c>
      <c r="P373" s="5">
        <v>6</v>
      </c>
      <c r="Q373" s="5">
        <v>2</v>
      </c>
      <c r="R373" s="331">
        <v>800</v>
      </c>
      <c r="S373" s="316">
        <v>6</v>
      </c>
      <c r="T373" s="5" t="s">
        <v>2821</v>
      </c>
      <c r="U373" s="316">
        <v>6</v>
      </c>
      <c r="W373" s="286">
        <v>125</v>
      </c>
      <c r="X373" t="s">
        <v>2071</v>
      </c>
      <c r="Y373" t="s">
        <v>1993</v>
      </c>
      <c r="Z373" s="57" t="s">
        <v>1993</v>
      </c>
      <c r="AA373" s="322" t="s">
        <v>3456</v>
      </c>
      <c r="AB373" s="291">
        <v>150000</v>
      </c>
      <c r="AC373" s="299">
        <v>70000</v>
      </c>
      <c r="AD373" s="542" t="s">
        <v>1211</v>
      </c>
    </row>
    <row r="374" spans="1:31">
      <c r="A374" s="67" t="s">
        <v>836</v>
      </c>
      <c r="B374" s="67">
        <v>64</v>
      </c>
      <c r="C374" s="30" t="s">
        <v>2664</v>
      </c>
      <c r="D374" s="308" t="s">
        <v>3873</v>
      </c>
      <c r="E374" s="55">
        <v>7</v>
      </c>
      <c r="F374" s="68">
        <f t="shared" si="12"/>
        <v>7</v>
      </c>
      <c r="G374" s="67" t="s">
        <v>1917</v>
      </c>
      <c r="H374" s="68" t="s">
        <v>5063</v>
      </c>
      <c r="I374" s="67">
        <v>120</v>
      </c>
      <c r="J374" s="67">
        <v>15</v>
      </c>
      <c r="K374" s="68">
        <v>30</v>
      </c>
      <c r="L374" s="55">
        <v>44</v>
      </c>
      <c r="M374" s="55">
        <v>10</v>
      </c>
      <c r="N374" s="55">
        <v>14</v>
      </c>
      <c r="O374" s="68">
        <v>14</v>
      </c>
      <c r="P374" s="55">
        <v>12</v>
      </c>
      <c r="Q374" s="55">
        <v>2</v>
      </c>
      <c r="R374" s="329">
        <v>800</v>
      </c>
      <c r="S374" s="315">
        <v>2</v>
      </c>
      <c r="T374" s="55"/>
      <c r="U374" s="314" t="s">
        <v>5014</v>
      </c>
      <c r="V374" s="68"/>
      <c r="W374" s="286">
        <v>80</v>
      </c>
      <c r="X374" t="s">
        <v>2068</v>
      </c>
      <c r="Y374" t="s">
        <v>3751</v>
      </c>
      <c r="Z374" s="57" t="s">
        <v>2239</v>
      </c>
      <c r="AA374" s="322" t="s">
        <v>1747</v>
      </c>
      <c r="AB374" s="291">
        <v>120000</v>
      </c>
      <c r="AC374" s="299">
        <v>30000</v>
      </c>
      <c r="AD374" s="544" t="s">
        <v>1211</v>
      </c>
      <c r="AE374" s="34" t="s">
        <v>5287</v>
      </c>
    </row>
    <row r="375" spans="1:31">
      <c r="A375" s="67" t="s">
        <v>2821</v>
      </c>
      <c r="B375" s="67">
        <v>154</v>
      </c>
      <c r="C375" s="30" t="s">
        <v>2664</v>
      </c>
      <c r="D375" s="308" t="s">
        <v>239</v>
      </c>
      <c r="E375" s="55">
        <v>6</v>
      </c>
      <c r="F375" s="68">
        <f t="shared" si="12"/>
        <v>6</v>
      </c>
      <c r="G375" s="67" t="s">
        <v>1917</v>
      </c>
      <c r="H375" s="68" t="s">
        <v>5063</v>
      </c>
      <c r="I375" s="67">
        <v>120</v>
      </c>
      <c r="J375" s="67">
        <v>15</v>
      </c>
      <c r="K375" s="68"/>
      <c r="L375" s="55">
        <v>42</v>
      </c>
      <c r="M375" s="55">
        <v>10</v>
      </c>
      <c r="N375" s="55">
        <v>14</v>
      </c>
      <c r="O375" s="68">
        <v>12</v>
      </c>
      <c r="P375" s="55">
        <v>12</v>
      </c>
      <c r="Q375" s="55">
        <v>2</v>
      </c>
      <c r="R375" s="329">
        <v>800</v>
      </c>
      <c r="S375" s="315">
        <v>2</v>
      </c>
      <c r="T375" s="55"/>
      <c r="U375" s="315">
        <v>6</v>
      </c>
      <c r="V375" s="68"/>
      <c r="W375" s="286">
        <v>100</v>
      </c>
      <c r="X375" t="s">
        <v>2071</v>
      </c>
      <c r="Y375" t="s">
        <v>3751</v>
      </c>
      <c r="Z375" s="57" t="s">
        <v>2236</v>
      </c>
      <c r="AA375" s="322" t="s">
        <v>1747</v>
      </c>
      <c r="AB375" s="291">
        <v>100000</v>
      </c>
      <c r="AC375" s="299">
        <v>25000</v>
      </c>
      <c r="AD375" s="544" t="s">
        <v>1211</v>
      </c>
      <c r="AE375" s="34" t="s">
        <v>5287</v>
      </c>
    </row>
    <row r="376" spans="1:31">
      <c r="A376" s="67" t="s">
        <v>363</v>
      </c>
      <c r="B376" s="67">
        <v>182</v>
      </c>
      <c r="C376" s="30" t="s">
        <v>2664</v>
      </c>
      <c r="D376" s="308" t="s">
        <v>239</v>
      </c>
      <c r="E376" s="55">
        <v>6</v>
      </c>
      <c r="F376" s="68">
        <f t="shared" si="12"/>
        <v>6</v>
      </c>
      <c r="G376" s="67" t="s">
        <v>1917</v>
      </c>
      <c r="H376" s="68" t="s">
        <v>5063</v>
      </c>
      <c r="I376" s="67">
        <v>120</v>
      </c>
      <c r="J376" s="67">
        <v>15</v>
      </c>
      <c r="K376" s="68"/>
      <c r="L376" s="55">
        <v>42</v>
      </c>
      <c r="M376" s="55">
        <v>10</v>
      </c>
      <c r="N376" s="55">
        <v>14</v>
      </c>
      <c r="O376" s="68">
        <v>12</v>
      </c>
      <c r="P376" s="55">
        <v>12</v>
      </c>
      <c r="Q376" s="55">
        <v>2</v>
      </c>
      <c r="R376" s="329">
        <v>800</v>
      </c>
      <c r="S376" s="315">
        <v>2</v>
      </c>
      <c r="T376" s="55"/>
      <c r="U376" s="315">
        <v>6</v>
      </c>
      <c r="V376" s="68"/>
      <c r="W376" s="286">
        <v>100</v>
      </c>
      <c r="X376" t="s">
        <v>2071</v>
      </c>
      <c r="Y376" t="s">
        <v>3751</v>
      </c>
      <c r="Z376" s="57" t="s">
        <v>2236</v>
      </c>
      <c r="AA376" s="322" t="s">
        <v>1747</v>
      </c>
      <c r="AB376" s="291">
        <v>100000</v>
      </c>
      <c r="AC376" s="299">
        <v>25000</v>
      </c>
      <c r="AD376" s="544" t="s">
        <v>1211</v>
      </c>
      <c r="AE376" s="34" t="s">
        <v>5287</v>
      </c>
    </row>
    <row r="377" spans="1:31">
      <c r="A377" s="67" t="s">
        <v>836</v>
      </c>
      <c r="B377" s="67">
        <v>64</v>
      </c>
      <c r="C377" s="30" t="s">
        <v>2664</v>
      </c>
      <c r="D377" s="308" t="s">
        <v>3874</v>
      </c>
      <c r="E377" s="55">
        <v>8</v>
      </c>
      <c r="F377" s="68">
        <f t="shared" si="12"/>
        <v>7</v>
      </c>
      <c r="G377" s="67" t="s">
        <v>1917</v>
      </c>
      <c r="H377" s="68" t="s">
        <v>5063</v>
      </c>
      <c r="I377" s="67">
        <v>150</v>
      </c>
      <c r="J377" s="67">
        <v>15</v>
      </c>
      <c r="K377" s="68">
        <v>15</v>
      </c>
      <c r="L377" s="55">
        <v>46</v>
      </c>
      <c r="M377" s="55">
        <v>12</v>
      </c>
      <c r="N377" s="55">
        <v>12</v>
      </c>
      <c r="O377" s="68">
        <v>13</v>
      </c>
      <c r="P377" s="55">
        <v>12</v>
      </c>
      <c r="Q377" s="55">
        <v>3</v>
      </c>
      <c r="R377" s="329">
        <v>950</v>
      </c>
      <c r="S377" s="315">
        <v>2</v>
      </c>
      <c r="T377" s="55" t="s">
        <v>2821</v>
      </c>
      <c r="U377" s="314" t="s">
        <v>5024</v>
      </c>
      <c r="V377" s="68"/>
      <c r="W377" s="286">
        <v>200</v>
      </c>
      <c r="X377" t="s">
        <v>2067</v>
      </c>
      <c r="Y377" t="s">
        <v>3751</v>
      </c>
      <c r="Z377" s="57" t="s">
        <v>2236</v>
      </c>
      <c r="AA377" s="322" t="s">
        <v>1747</v>
      </c>
      <c r="AB377" s="291">
        <v>135000</v>
      </c>
      <c r="AC377" s="299">
        <v>62000</v>
      </c>
      <c r="AD377" s="544" t="s">
        <v>1211</v>
      </c>
      <c r="AE377" s="34" t="s">
        <v>5287</v>
      </c>
    </row>
    <row r="378" spans="1:31">
      <c r="A378" s="67" t="s">
        <v>2821</v>
      </c>
      <c r="B378" s="67">
        <v>154</v>
      </c>
      <c r="C378" s="30" t="s">
        <v>2664</v>
      </c>
      <c r="D378" s="308" t="s">
        <v>240</v>
      </c>
      <c r="E378" s="55">
        <v>8</v>
      </c>
      <c r="F378" s="68">
        <f t="shared" si="12"/>
        <v>8</v>
      </c>
      <c r="G378" s="67" t="s">
        <v>1917</v>
      </c>
      <c r="H378" s="68" t="s">
        <v>5063</v>
      </c>
      <c r="I378" s="67">
        <v>180</v>
      </c>
      <c r="J378" s="67">
        <v>15</v>
      </c>
      <c r="K378" s="68">
        <v>30</v>
      </c>
      <c r="L378" s="55">
        <v>44</v>
      </c>
      <c r="M378" s="55">
        <v>16</v>
      </c>
      <c r="N378" s="55">
        <v>14</v>
      </c>
      <c r="O378" s="68">
        <v>15</v>
      </c>
      <c r="P378" s="55">
        <v>12</v>
      </c>
      <c r="Q378" s="55">
        <v>3</v>
      </c>
      <c r="R378" s="329">
        <v>800</v>
      </c>
      <c r="S378" s="315">
        <v>4</v>
      </c>
      <c r="T378" s="55"/>
      <c r="U378" s="315">
        <v>7</v>
      </c>
      <c r="V378" s="68"/>
      <c r="W378" s="286">
        <v>115</v>
      </c>
      <c r="X378" t="s">
        <v>2068</v>
      </c>
      <c r="Y378" t="s">
        <v>3751</v>
      </c>
      <c r="Z378" s="57" t="s">
        <v>2236</v>
      </c>
      <c r="AA378" s="322" t="s">
        <v>1747</v>
      </c>
      <c r="AB378" s="291">
        <v>150000</v>
      </c>
      <c r="AC378" s="299">
        <v>45000</v>
      </c>
      <c r="AD378" s="544" t="s">
        <v>1211</v>
      </c>
      <c r="AE378" s="34" t="s">
        <v>5287</v>
      </c>
    </row>
    <row r="379" spans="1:31">
      <c r="A379" s="67" t="s">
        <v>2821</v>
      </c>
      <c r="B379" s="67">
        <v>155</v>
      </c>
      <c r="C379" s="30" t="s">
        <v>2664</v>
      </c>
      <c r="D379" s="308" t="s">
        <v>241</v>
      </c>
      <c r="E379" s="55">
        <v>10</v>
      </c>
      <c r="F379" s="68">
        <f t="shared" si="12"/>
        <v>10</v>
      </c>
      <c r="G379" s="67" t="s">
        <v>1917</v>
      </c>
      <c r="H379" s="68" t="s">
        <v>5063</v>
      </c>
      <c r="I379" s="67">
        <v>120</v>
      </c>
      <c r="J379" s="67">
        <v>15</v>
      </c>
      <c r="K379" s="68">
        <v>30</v>
      </c>
      <c r="L379" s="55">
        <v>42</v>
      </c>
      <c r="M379" s="55">
        <v>18</v>
      </c>
      <c r="N379" s="55">
        <v>14</v>
      </c>
      <c r="O379" s="68">
        <v>15</v>
      </c>
      <c r="P379" s="55">
        <v>12</v>
      </c>
      <c r="Q379" s="55">
        <v>3</v>
      </c>
      <c r="R379" s="329">
        <v>800</v>
      </c>
      <c r="S379" s="315">
        <v>3</v>
      </c>
      <c r="T379" s="55"/>
      <c r="U379" s="315">
        <v>6</v>
      </c>
      <c r="V379" s="68"/>
      <c r="W379" s="286">
        <v>150</v>
      </c>
      <c r="X379" t="s">
        <v>2071</v>
      </c>
      <c r="Y379" t="s">
        <v>3751</v>
      </c>
      <c r="Z379" s="57" t="s">
        <v>2236</v>
      </c>
      <c r="AA379" s="322" t="s">
        <v>1747</v>
      </c>
      <c r="AB379" s="291">
        <v>130000</v>
      </c>
      <c r="AC379" s="299">
        <v>32000</v>
      </c>
      <c r="AD379" s="544" t="s">
        <v>1211</v>
      </c>
      <c r="AE379" s="34" t="s">
        <v>5287</v>
      </c>
    </row>
    <row r="380" spans="1:31">
      <c r="A380" s="5" t="s">
        <v>1095</v>
      </c>
      <c r="B380" s="5">
        <v>65</v>
      </c>
      <c r="C380" s="240" t="s">
        <v>2664</v>
      </c>
      <c r="D380" s="309" t="s">
        <v>4080</v>
      </c>
      <c r="E380" s="5">
        <v>7</v>
      </c>
      <c r="F380" s="91">
        <f t="shared" si="12"/>
        <v>7</v>
      </c>
      <c r="G380" s="5" t="s">
        <v>1917</v>
      </c>
      <c r="H380" s="91" t="s">
        <v>5063</v>
      </c>
      <c r="I380" s="5">
        <v>120</v>
      </c>
      <c r="J380" s="5">
        <v>15</v>
      </c>
      <c r="K380" s="91">
        <v>20</v>
      </c>
      <c r="L380" s="5">
        <v>42</v>
      </c>
      <c r="M380" s="5">
        <v>10</v>
      </c>
      <c r="N380" s="5">
        <v>14</v>
      </c>
      <c r="O380" s="91">
        <v>12</v>
      </c>
      <c r="P380" s="5">
        <v>12</v>
      </c>
      <c r="Q380" s="5">
        <v>2</v>
      </c>
      <c r="R380" s="331">
        <v>800</v>
      </c>
      <c r="S380" s="316">
        <v>4</v>
      </c>
      <c r="T380" s="5" t="s">
        <v>4926</v>
      </c>
      <c r="U380" s="316">
        <v>12</v>
      </c>
      <c r="W380" s="286">
        <v>250</v>
      </c>
      <c r="X380" t="s">
        <v>2071</v>
      </c>
      <c r="Y380" t="s">
        <v>3751</v>
      </c>
      <c r="Z380" s="57" t="s">
        <v>2236</v>
      </c>
      <c r="AA380" s="323" t="s">
        <v>1747</v>
      </c>
      <c r="AB380" s="291">
        <v>110000</v>
      </c>
      <c r="AC380" s="299">
        <v>30000</v>
      </c>
      <c r="AD380" s="542" t="s">
        <v>1211</v>
      </c>
    </row>
    <row r="381" spans="1:31">
      <c r="A381" s="224" t="s">
        <v>1758</v>
      </c>
      <c r="B381" s="224">
        <v>69</v>
      </c>
      <c r="C381" s="240" t="s">
        <v>2664</v>
      </c>
      <c r="D381" s="309" t="s">
        <v>2730</v>
      </c>
      <c r="E381" s="5">
        <v>9</v>
      </c>
      <c r="F381" s="68">
        <f t="shared" si="12"/>
        <v>9</v>
      </c>
      <c r="G381" s="2" t="s">
        <v>1917</v>
      </c>
      <c r="H381" s="32" t="s">
        <v>5063</v>
      </c>
      <c r="I381" s="5">
        <v>90</v>
      </c>
      <c r="J381" s="5">
        <v>15</v>
      </c>
      <c r="K381" s="91">
        <v>30</v>
      </c>
      <c r="L381" s="5">
        <v>44</v>
      </c>
      <c r="M381" s="5">
        <v>20</v>
      </c>
      <c r="N381" s="5">
        <v>16</v>
      </c>
      <c r="O381" s="91">
        <v>14</v>
      </c>
      <c r="P381" s="5">
        <v>12</v>
      </c>
      <c r="Q381" s="5">
        <v>2</v>
      </c>
      <c r="R381" s="330">
        <v>800</v>
      </c>
      <c r="S381" s="316">
        <v>2</v>
      </c>
      <c r="T381" s="2" t="s">
        <v>4926</v>
      </c>
      <c r="U381" s="316">
        <v>5</v>
      </c>
      <c r="W381" s="286">
        <v>80</v>
      </c>
      <c r="X381" t="s">
        <v>2068</v>
      </c>
      <c r="Y381" t="s">
        <v>3751</v>
      </c>
      <c r="Z381" s="57" t="s">
        <v>2238</v>
      </c>
      <c r="AA381" s="322" t="s">
        <v>1747</v>
      </c>
      <c r="AB381" s="291">
        <v>120000</v>
      </c>
      <c r="AC381" s="291">
        <v>35000</v>
      </c>
      <c r="AD381" s="542" t="s">
        <v>1211</v>
      </c>
    </row>
    <row r="382" spans="1:31">
      <c r="A382" s="67" t="s">
        <v>363</v>
      </c>
      <c r="B382" s="67">
        <v>178</v>
      </c>
      <c r="C382" s="30" t="s">
        <v>2664</v>
      </c>
      <c r="D382" s="308" t="s">
        <v>336</v>
      </c>
      <c r="E382" s="55">
        <v>10</v>
      </c>
      <c r="F382" s="68">
        <f t="shared" si="12"/>
        <v>9</v>
      </c>
      <c r="G382" s="67" t="s">
        <v>1918</v>
      </c>
      <c r="H382" s="68" t="s">
        <v>4911</v>
      </c>
      <c r="I382" s="67">
        <v>120</v>
      </c>
      <c r="J382" s="67">
        <v>10</v>
      </c>
      <c r="K382" s="68">
        <v>25</v>
      </c>
      <c r="L382" s="55">
        <v>42</v>
      </c>
      <c r="M382" s="55">
        <v>18</v>
      </c>
      <c r="N382" s="55">
        <v>16</v>
      </c>
      <c r="O382" s="68">
        <v>7</v>
      </c>
      <c r="P382" s="55">
        <v>16</v>
      </c>
      <c r="Q382" s="55">
        <v>4</v>
      </c>
      <c r="R382" s="329">
        <v>1000</v>
      </c>
      <c r="S382" s="315">
        <v>2</v>
      </c>
      <c r="T382" s="55" t="s">
        <v>2821</v>
      </c>
      <c r="U382" s="315">
        <v>0</v>
      </c>
      <c r="V382" s="68" t="s">
        <v>2455</v>
      </c>
      <c r="W382" s="286">
        <v>0.11</v>
      </c>
      <c r="X382" t="s">
        <v>2093</v>
      </c>
      <c r="Y382" t="s">
        <v>2237</v>
      </c>
      <c r="Z382" s="57" t="s">
        <v>1993</v>
      </c>
      <c r="AA382" s="322" t="s">
        <v>2818</v>
      </c>
      <c r="AB382" s="291">
        <v>135000</v>
      </c>
      <c r="AC382" s="299">
        <v>60000</v>
      </c>
      <c r="AD382" s="544" t="s">
        <v>2909</v>
      </c>
      <c r="AE382" s="81" t="s">
        <v>625</v>
      </c>
    </row>
    <row r="383" spans="1:31">
      <c r="A383" s="67" t="s">
        <v>2821</v>
      </c>
      <c r="B383" s="67">
        <v>159</v>
      </c>
      <c r="C383" s="30" t="s">
        <v>2664</v>
      </c>
      <c r="D383" s="308" t="s">
        <v>556</v>
      </c>
      <c r="E383" s="55">
        <v>10</v>
      </c>
      <c r="F383" s="68">
        <f t="shared" si="12"/>
        <v>9</v>
      </c>
      <c r="G383" s="67" t="s">
        <v>1918</v>
      </c>
      <c r="H383" s="68" t="s">
        <v>4911</v>
      </c>
      <c r="I383" s="67">
        <v>120</v>
      </c>
      <c r="J383" s="67">
        <v>10</v>
      </c>
      <c r="K383" s="68">
        <v>25</v>
      </c>
      <c r="L383" s="55">
        <v>42</v>
      </c>
      <c r="M383" s="55">
        <v>18</v>
      </c>
      <c r="N383" s="55">
        <v>20</v>
      </c>
      <c r="O383" s="68">
        <v>7</v>
      </c>
      <c r="P383" s="55">
        <v>16</v>
      </c>
      <c r="Q383" s="55">
        <v>4</v>
      </c>
      <c r="R383" s="329">
        <v>1000</v>
      </c>
      <c r="S383" s="315">
        <v>1</v>
      </c>
      <c r="T383" s="55" t="s">
        <v>2821</v>
      </c>
      <c r="U383" s="315">
        <v>0</v>
      </c>
      <c r="V383" s="68" t="s">
        <v>2455</v>
      </c>
      <c r="W383" s="286">
        <v>0.22</v>
      </c>
      <c r="X383" t="s">
        <v>2070</v>
      </c>
      <c r="Y383" t="s">
        <v>2237</v>
      </c>
      <c r="Z383" s="57" t="s">
        <v>2236</v>
      </c>
      <c r="AA383" s="322" t="s">
        <v>2818</v>
      </c>
      <c r="AB383" s="291">
        <v>185000</v>
      </c>
      <c r="AC383" s="299">
        <v>90000</v>
      </c>
      <c r="AD383" s="544" t="s">
        <v>2909</v>
      </c>
      <c r="AE383" s="81" t="s">
        <v>625</v>
      </c>
    </row>
    <row r="384" spans="1:31">
      <c r="A384" s="67" t="s">
        <v>1917</v>
      </c>
      <c r="B384" s="67">
        <v>173</v>
      </c>
      <c r="C384" s="30" t="s">
        <v>2664</v>
      </c>
      <c r="D384" s="308" t="s">
        <v>555</v>
      </c>
      <c r="E384" s="55">
        <v>10</v>
      </c>
      <c r="F384" s="68">
        <f t="shared" si="12"/>
        <v>9</v>
      </c>
      <c r="G384" s="67" t="s">
        <v>1918</v>
      </c>
      <c r="H384" s="68" t="s">
        <v>4911</v>
      </c>
      <c r="I384" s="67">
        <v>110</v>
      </c>
      <c r="J384" s="67">
        <v>10</v>
      </c>
      <c r="K384" s="68">
        <v>10</v>
      </c>
      <c r="L384" s="55">
        <v>40</v>
      </c>
      <c r="M384" s="55">
        <v>16</v>
      </c>
      <c r="N384" s="55">
        <v>16</v>
      </c>
      <c r="O384" s="68">
        <v>3</v>
      </c>
      <c r="P384" s="55">
        <v>12</v>
      </c>
      <c r="Q384" s="55">
        <v>3</v>
      </c>
      <c r="R384" s="329">
        <v>950</v>
      </c>
      <c r="S384" s="315">
        <v>2</v>
      </c>
      <c r="T384" s="55" t="s">
        <v>2821</v>
      </c>
      <c r="U384" s="315">
        <v>0</v>
      </c>
      <c r="V384" s="68" t="s">
        <v>2455</v>
      </c>
      <c r="W384" s="286">
        <v>0.13</v>
      </c>
      <c r="X384" t="s">
        <v>2093</v>
      </c>
      <c r="Y384" t="s">
        <v>3751</v>
      </c>
      <c r="Z384" s="57" t="s">
        <v>1993</v>
      </c>
      <c r="AA384" s="322" t="s">
        <v>2818</v>
      </c>
      <c r="AB384" s="291">
        <v>127000</v>
      </c>
      <c r="AC384" s="299">
        <v>63000</v>
      </c>
      <c r="AD384" s="544" t="s">
        <v>2909</v>
      </c>
      <c r="AE384" s="81" t="s">
        <v>625</v>
      </c>
    </row>
    <row r="385" spans="1:31">
      <c r="A385" s="67" t="s">
        <v>2821</v>
      </c>
      <c r="B385" s="67">
        <v>158</v>
      </c>
      <c r="C385" s="30" t="s">
        <v>2664</v>
      </c>
      <c r="D385" s="308" t="s">
        <v>558</v>
      </c>
      <c r="E385" s="55">
        <v>10</v>
      </c>
      <c r="F385" s="68">
        <f t="shared" si="12"/>
        <v>9</v>
      </c>
      <c r="G385" s="67" t="s">
        <v>1918</v>
      </c>
      <c r="H385" s="68" t="s">
        <v>4911</v>
      </c>
      <c r="I385" s="67">
        <v>120</v>
      </c>
      <c r="J385" s="67">
        <v>10</v>
      </c>
      <c r="K385" s="68">
        <v>25</v>
      </c>
      <c r="L385" s="55">
        <v>42</v>
      </c>
      <c r="M385" s="55">
        <v>18</v>
      </c>
      <c r="N385" s="55">
        <v>16</v>
      </c>
      <c r="O385" s="68">
        <v>7</v>
      </c>
      <c r="P385" s="55">
        <v>16</v>
      </c>
      <c r="Q385" s="55">
        <v>4</v>
      </c>
      <c r="R385" s="329">
        <v>1000</v>
      </c>
      <c r="S385" s="315">
        <v>2</v>
      </c>
      <c r="T385" s="55" t="s">
        <v>2821</v>
      </c>
      <c r="U385" s="315">
        <v>0</v>
      </c>
      <c r="V385" s="68" t="s">
        <v>2455</v>
      </c>
      <c r="W385" s="286">
        <v>0.11</v>
      </c>
      <c r="X385" t="s">
        <v>2093</v>
      </c>
      <c r="Y385" t="s">
        <v>2237</v>
      </c>
      <c r="Z385" s="57" t="s">
        <v>1993</v>
      </c>
      <c r="AA385" s="322" t="s">
        <v>2818</v>
      </c>
      <c r="AB385" s="291">
        <v>135000</v>
      </c>
      <c r="AC385" s="299">
        <v>60000</v>
      </c>
      <c r="AD385" s="305" t="s">
        <v>2909</v>
      </c>
      <c r="AE385" s="81" t="s">
        <v>625</v>
      </c>
    </row>
    <row r="386" spans="1:31">
      <c r="A386" s="67" t="s">
        <v>2821</v>
      </c>
      <c r="B386" s="67">
        <v>159</v>
      </c>
      <c r="C386" s="30" t="s">
        <v>2664</v>
      </c>
      <c r="D386" s="308" t="s">
        <v>557</v>
      </c>
      <c r="E386" s="55">
        <v>8</v>
      </c>
      <c r="F386" s="68">
        <f t="shared" si="12"/>
        <v>7</v>
      </c>
      <c r="G386" s="67" t="s">
        <v>1918</v>
      </c>
      <c r="H386" s="68" t="s">
        <v>4911</v>
      </c>
      <c r="I386" s="67">
        <v>120</v>
      </c>
      <c r="J386" s="67">
        <v>10</v>
      </c>
      <c r="K386" s="68">
        <v>25</v>
      </c>
      <c r="L386" s="55">
        <v>42</v>
      </c>
      <c r="M386" s="55">
        <v>16</v>
      </c>
      <c r="N386" s="55">
        <v>16</v>
      </c>
      <c r="O386" s="68">
        <v>7</v>
      </c>
      <c r="P386" s="55">
        <v>16</v>
      </c>
      <c r="Q386" s="55">
        <v>4</v>
      </c>
      <c r="R386" s="329">
        <v>1000</v>
      </c>
      <c r="S386" s="315">
        <v>2</v>
      </c>
      <c r="T386" s="55" t="s">
        <v>2821</v>
      </c>
      <c r="U386" s="315">
        <v>3</v>
      </c>
      <c r="V386" s="68" t="s">
        <v>2455</v>
      </c>
      <c r="W386" s="286">
        <v>0.8</v>
      </c>
      <c r="X386" t="s">
        <v>2070</v>
      </c>
      <c r="Y386" t="s">
        <v>2237</v>
      </c>
      <c r="Z386" s="57" t="s">
        <v>2236</v>
      </c>
      <c r="AA386" s="322" t="s">
        <v>2818</v>
      </c>
      <c r="AB386" s="291">
        <v>210000</v>
      </c>
      <c r="AC386" s="299">
        <v>90000</v>
      </c>
      <c r="AD386" s="305" t="s">
        <v>2909</v>
      </c>
      <c r="AE386" s="81" t="s">
        <v>625</v>
      </c>
    </row>
    <row r="387" spans="1:31">
      <c r="A387" s="67" t="s">
        <v>1747</v>
      </c>
      <c r="B387" s="67">
        <v>89</v>
      </c>
      <c r="C387" s="77" t="s">
        <v>2664</v>
      </c>
      <c r="D387" s="308" t="s">
        <v>1634</v>
      </c>
      <c r="E387" s="55">
        <v>8</v>
      </c>
      <c r="F387" s="68">
        <f t="shared" si="12"/>
        <v>8</v>
      </c>
      <c r="G387" s="67" t="s">
        <v>1917</v>
      </c>
      <c r="H387" s="68" t="s">
        <v>5063</v>
      </c>
      <c r="I387" s="67">
        <v>150</v>
      </c>
      <c r="J387" s="67">
        <v>15</v>
      </c>
      <c r="K387" s="68">
        <v>40</v>
      </c>
      <c r="L387" s="55">
        <v>46</v>
      </c>
      <c r="M387" s="55">
        <v>20</v>
      </c>
      <c r="N387" s="55">
        <v>16</v>
      </c>
      <c r="O387" s="68">
        <v>13</v>
      </c>
      <c r="P387" s="55">
        <v>12</v>
      </c>
      <c r="Q387" s="55">
        <v>3</v>
      </c>
      <c r="R387" s="329">
        <v>950</v>
      </c>
      <c r="S387" s="315">
        <v>2</v>
      </c>
      <c r="T387" s="55"/>
      <c r="U387" s="315">
        <v>6</v>
      </c>
      <c r="V387" s="68"/>
      <c r="W387" s="286">
        <v>110</v>
      </c>
      <c r="X387" t="s">
        <v>2071</v>
      </c>
      <c r="Y387" t="s">
        <v>3751</v>
      </c>
      <c r="Z387" s="57" t="s">
        <v>3750</v>
      </c>
      <c r="AA387" s="322" t="s">
        <v>1747</v>
      </c>
      <c r="AB387" s="291">
        <v>150000</v>
      </c>
      <c r="AC387" s="299">
        <v>80000</v>
      </c>
      <c r="AD387" s="308" t="s">
        <v>578</v>
      </c>
      <c r="AE387" s="81" t="s">
        <v>625</v>
      </c>
    </row>
    <row r="388" spans="1:31">
      <c r="A388" s="67" t="s">
        <v>1747</v>
      </c>
      <c r="B388" s="67">
        <v>91</v>
      </c>
      <c r="C388" s="30" t="s">
        <v>2664</v>
      </c>
      <c r="D388" s="308" t="s">
        <v>1635</v>
      </c>
      <c r="E388" s="55">
        <v>12</v>
      </c>
      <c r="F388" s="68">
        <f t="shared" si="12"/>
        <v>11</v>
      </c>
      <c r="G388" s="67" t="s">
        <v>3169</v>
      </c>
      <c r="H388" s="68" t="s">
        <v>5063</v>
      </c>
      <c r="I388" s="67">
        <v>700</v>
      </c>
      <c r="J388" s="67">
        <v>15</v>
      </c>
      <c r="K388" s="68">
        <v>60</v>
      </c>
      <c r="L388" s="55">
        <v>59</v>
      </c>
      <c r="M388" s="55">
        <v>14</v>
      </c>
      <c r="N388" s="55">
        <v>18</v>
      </c>
      <c r="O388" s="68">
        <v>11</v>
      </c>
      <c r="P388" s="55">
        <v>12</v>
      </c>
      <c r="Q388" s="55">
        <v>2</v>
      </c>
      <c r="R388" s="329">
        <v>800</v>
      </c>
      <c r="S388" s="315">
        <v>10</v>
      </c>
      <c r="T388" s="55" t="s">
        <v>2821</v>
      </c>
      <c r="U388" s="315">
        <v>16</v>
      </c>
      <c r="V388" s="68"/>
      <c r="W388" s="286">
        <v>60000</v>
      </c>
      <c r="X388" t="s">
        <v>2071</v>
      </c>
      <c r="Y388" t="s">
        <v>3751</v>
      </c>
      <c r="Z388" s="57" t="s">
        <v>3750</v>
      </c>
      <c r="AA388" s="322" t="s">
        <v>3456</v>
      </c>
      <c r="AB388" s="291">
        <v>1500000</v>
      </c>
      <c r="AC388" s="299">
        <v>590000</v>
      </c>
      <c r="AD388" s="305" t="s">
        <v>1211</v>
      </c>
      <c r="AE388" s="81" t="s">
        <v>625</v>
      </c>
    </row>
    <row r="389" spans="1:31">
      <c r="A389" s="76" t="s">
        <v>2665</v>
      </c>
      <c r="B389" s="67"/>
      <c r="C389" s="77" t="s">
        <v>2664</v>
      </c>
      <c r="D389" s="308" t="s">
        <v>2480</v>
      </c>
      <c r="E389" s="55">
        <v>12</v>
      </c>
      <c r="F389" s="68">
        <f t="shared" si="12"/>
        <v>12</v>
      </c>
      <c r="G389" s="67" t="s">
        <v>1917</v>
      </c>
      <c r="H389" s="68" t="s">
        <v>5063</v>
      </c>
      <c r="I389" s="67">
        <v>650</v>
      </c>
      <c r="J389" s="67">
        <v>15</v>
      </c>
      <c r="K389" s="68">
        <v>90</v>
      </c>
      <c r="L389" s="55">
        <v>59</v>
      </c>
      <c r="M389" s="55">
        <v>14</v>
      </c>
      <c r="N389" s="55">
        <v>16</v>
      </c>
      <c r="O389" s="68">
        <v>11</v>
      </c>
      <c r="P389" s="55">
        <v>12</v>
      </c>
      <c r="Q389" s="55">
        <v>3</v>
      </c>
      <c r="R389" s="329">
        <v>950</v>
      </c>
      <c r="S389" s="315">
        <v>8</v>
      </c>
      <c r="T389" s="55"/>
      <c r="U389" s="315">
        <v>14</v>
      </c>
      <c r="V389" s="68"/>
      <c r="W389" s="286">
        <v>400</v>
      </c>
      <c r="X389" t="s">
        <v>2069</v>
      </c>
      <c r="Y389" t="s">
        <v>2237</v>
      </c>
      <c r="Z389" s="57" t="s">
        <v>2236</v>
      </c>
      <c r="AA389" s="322" t="s">
        <v>1747</v>
      </c>
      <c r="AB389" s="291">
        <v>500000</v>
      </c>
      <c r="AC389" s="299">
        <v>350000</v>
      </c>
      <c r="AD389" s="305" t="s">
        <v>1211</v>
      </c>
      <c r="AE389" s="81" t="s">
        <v>625</v>
      </c>
    </row>
    <row r="390" spans="1:31">
      <c r="A390" s="9" t="s">
        <v>2665</v>
      </c>
      <c r="C390" s="240" t="s">
        <v>2664</v>
      </c>
      <c r="D390" s="309" t="s">
        <v>5351</v>
      </c>
      <c r="E390" s="5">
        <v>5</v>
      </c>
      <c r="F390" s="91">
        <f t="shared" si="12"/>
        <v>5</v>
      </c>
      <c r="G390" s="5" t="s">
        <v>1918</v>
      </c>
      <c r="H390" s="91" t="s">
        <v>5063</v>
      </c>
      <c r="I390" s="5">
        <v>90</v>
      </c>
      <c r="J390" s="5">
        <v>10</v>
      </c>
      <c r="L390" s="5">
        <v>38</v>
      </c>
      <c r="M390" s="5">
        <v>22</v>
      </c>
      <c r="N390" s="5">
        <v>14</v>
      </c>
      <c r="O390" s="91">
        <v>6</v>
      </c>
      <c r="P390" s="5">
        <v>16</v>
      </c>
      <c r="Q390" s="5">
        <v>3</v>
      </c>
      <c r="R390" s="331">
        <v>1000</v>
      </c>
      <c r="S390" s="316">
        <v>1</v>
      </c>
      <c r="T390" s="5" t="s">
        <v>4926</v>
      </c>
      <c r="U390" s="316">
        <v>2</v>
      </c>
      <c r="W390" s="286">
        <v>4.4999999999999998E-2</v>
      </c>
      <c r="X390" t="s">
        <v>2071</v>
      </c>
      <c r="Y390" t="s">
        <v>2237</v>
      </c>
      <c r="Z390" s="57" t="s">
        <v>2236</v>
      </c>
      <c r="AA390" s="323" t="s">
        <v>1747</v>
      </c>
      <c r="AB390" s="291">
        <v>86000</v>
      </c>
      <c r="AC390" s="299">
        <v>69000</v>
      </c>
      <c r="AD390" s="238" t="s">
        <v>5353</v>
      </c>
    </row>
    <row r="391" spans="1:31">
      <c r="A391" s="67" t="s">
        <v>2821</v>
      </c>
      <c r="B391" s="67">
        <v>160</v>
      </c>
      <c r="C391" s="30" t="s">
        <v>2664</v>
      </c>
      <c r="D391" s="308" t="s">
        <v>341</v>
      </c>
      <c r="E391" s="55">
        <v>9</v>
      </c>
      <c r="F391" s="68">
        <f t="shared" si="12"/>
        <v>8</v>
      </c>
      <c r="G391" s="67" t="s">
        <v>1918</v>
      </c>
      <c r="H391" s="68" t="s">
        <v>4911</v>
      </c>
      <c r="I391" s="67">
        <v>120</v>
      </c>
      <c r="J391" s="67">
        <v>10</v>
      </c>
      <c r="K391" s="68">
        <v>15</v>
      </c>
      <c r="L391" s="55">
        <v>42</v>
      </c>
      <c r="M391" s="55">
        <v>14</v>
      </c>
      <c r="N391" s="55">
        <v>12</v>
      </c>
      <c r="O391" s="68">
        <v>7</v>
      </c>
      <c r="P391" s="55">
        <v>16</v>
      </c>
      <c r="Q391" s="55">
        <v>4</v>
      </c>
      <c r="R391" s="329">
        <v>1150</v>
      </c>
      <c r="S391" s="315">
        <v>1</v>
      </c>
      <c r="T391" s="55" t="s">
        <v>2821</v>
      </c>
      <c r="U391" s="315">
        <v>0</v>
      </c>
      <c r="V391" s="68"/>
      <c r="W391" s="286">
        <v>8.5000000000000006E-2</v>
      </c>
      <c r="X391" t="s">
        <v>2088</v>
      </c>
      <c r="Y391" t="s">
        <v>1993</v>
      </c>
      <c r="Z391" s="57" t="s">
        <v>1993</v>
      </c>
      <c r="AA391" s="322" t="s">
        <v>3456</v>
      </c>
      <c r="AB391" s="291">
        <v>80000</v>
      </c>
      <c r="AC391" s="299">
        <v>45000</v>
      </c>
      <c r="AD391" s="305" t="s">
        <v>1212</v>
      </c>
      <c r="AE391" s="81" t="s">
        <v>625</v>
      </c>
    </row>
    <row r="392" spans="1:31">
      <c r="A392" s="341" t="s">
        <v>4922</v>
      </c>
      <c r="B392" s="67">
        <v>23</v>
      </c>
      <c r="C392" s="30" t="s">
        <v>2664</v>
      </c>
      <c r="D392" s="308" t="s">
        <v>341</v>
      </c>
      <c r="E392" s="55">
        <v>9</v>
      </c>
      <c r="F392" s="68">
        <f t="shared" si="12"/>
        <v>8</v>
      </c>
      <c r="G392" s="67" t="s">
        <v>1918</v>
      </c>
      <c r="H392" s="68" t="s">
        <v>4911</v>
      </c>
      <c r="I392" s="67">
        <v>120</v>
      </c>
      <c r="J392" s="67">
        <v>10</v>
      </c>
      <c r="K392" s="68">
        <v>15</v>
      </c>
      <c r="L392" s="55">
        <v>42</v>
      </c>
      <c r="M392" s="55">
        <v>14</v>
      </c>
      <c r="N392" s="55">
        <v>12</v>
      </c>
      <c r="O392" s="68">
        <v>7</v>
      </c>
      <c r="P392" s="55">
        <v>16</v>
      </c>
      <c r="Q392" s="55">
        <v>4</v>
      </c>
      <c r="R392" s="329">
        <v>1150</v>
      </c>
      <c r="S392" s="315">
        <v>1</v>
      </c>
      <c r="T392" s="55" t="s">
        <v>2821</v>
      </c>
      <c r="U392" s="315">
        <v>0</v>
      </c>
      <c r="V392" s="68"/>
      <c r="W392" s="286">
        <v>8.5000000000000006E-2</v>
      </c>
      <c r="X392" t="s">
        <v>2088</v>
      </c>
      <c r="Y392" t="s">
        <v>1993</v>
      </c>
      <c r="Z392" s="57" t="s">
        <v>1993</v>
      </c>
      <c r="AA392" s="322" t="s">
        <v>3456</v>
      </c>
      <c r="AB392" s="291">
        <v>80000</v>
      </c>
      <c r="AC392" s="299">
        <v>45000</v>
      </c>
      <c r="AD392" s="305" t="s">
        <v>1212</v>
      </c>
    </row>
    <row r="393" spans="1:31">
      <c r="A393" s="67" t="s">
        <v>365</v>
      </c>
      <c r="B393" s="67">
        <v>117</v>
      </c>
      <c r="C393" s="30" t="s">
        <v>2664</v>
      </c>
      <c r="D393" s="308" t="s">
        <v>2641</v>
      </c>
      <c r="E393" s="55">
        <v>6</v>
      </c>
      <c r="F393" s="68">
        <f t="shared" si="12"/>
        <v>6</v>
      </c>
      <c r="G393" s="67" t="s">
        <v>1918</v>
      </c>
      <c r="H393" s="68" t="s">
        <v>4911</v>
      </c>
      <c r="I393" s="67">
        <v>120</v>
      </c>
      <c r="J393" s="67">
        <v>10</v>
      </c>
      <c r="K393" s="68">
        <v>15</v>
      </c>
      <c r="L393" s="55">
        <v>44</v>
      </c>
      <c r="M393" s="55">
        <v>12</v>
      </c>
      <c r="N393" s="55">
        <v>12</v>
      </c>
      <c r="O393" s="68">
        <v>7</v>
      </c>
      <c r="P393" s="55">
        <v>16</v>
      </c>
      <c r="Q393" s="55">
        <v>4</v>
      </c>
      <c r="R393" s="329">
        <v>1000</v>
      </c>
      <c r="S393" s="315">
        <v>1</v>
      </c>
      <c r="T393" s="55"/>
      <c r="U393" s="315">
        <v>0</v>
      </c>
      <c r="V393" s="68"/>
      <c r="W393" s="286">
        <v>6.5000000000000002E-2</v>
      </c>
      <c r="X393" t="s">
        <v>2088</v>
      </c>
      <c r="Y393" t="s">
        <v>1993</v>
      </c>
      <c r="Z393" s="57" t="s">
        <v>1993</v>
      </c>
      <c r="AA393" s="322" t="s">
        <v>3456</v>
      </c>
      <c r="AB393" s="291">
        <v>80000</v>
      </c>
      <c r="AC393" s="299">
        <v>30000</v>
      </c>
      <c r="AD393" s="305" t="s">
        <v>574</v>
      </c>
      <c r="AE393" s="81" t="s">
        <v>625</v>
      </c>
    </row>
  </sheetData>
  <autoFilter ref="A1:AX392"/>
  <sortState ref="A2:AX393">
    <sortCondition ref="D2:D393"/>
  </sortState>
  <phoneticPr fontId="0" type="noConversion"/>
  <hyperlinks>
    <hyperlink ref="AD5" r:id="rId1"/>
    <hyperlink ref="AD6" r:id="rId2"/>
    <hyperlink ref="AD8" r:id="rId3"/>
    <hyperlink ref="AD7" r:id="rId4"/>
    <hyperlink ref="AD9" r:id="rId5"/>
    <hyperlink ref="AD15" r:id="rId6"/>
    <hyperlink ref="AD14" r:id="rId7"/>
    <hyperlink ref="AD13" r:id="rId8"/>
    <hyperlink ref="AD17" r:id="rId9"/>
    <hyperlink ref="AD20" r:id="rId10"/>
    <hyperlink ref="AD21" r:id="rId11"/>
    <hyperlink ref="AD216" r:id="rId12"/>
    <hyperlink ref="AD27" r:id="rId13"/>
    <hyperlink ref="AD29" r:id="rId14"/>
    <hyperlink ref="AD30" r:id="rId15"/>
    <hyperlink ref="AD31" r:id="rId16"/>
    <hyperlink ref="AD32" r:id="rId17"/>
    <hyperlink ref="AD33" r:id="rId18"/>
    <hyperlink ref="AD34" r:id="rId19"/>
    <hyperlink ref="AD35" r:id="rId20"/>
    <hyperlink ref="AD40" r:id="rId21"/>
    <hyperlink ref="AD41" r:id="rId22"/>
    <hyperlink ref="AD39" r:id="rId23"/>
    <hyperlink ref="AD43" r:id="rId24"/>
    <hyperlink ref="AD47" r:id="rId25"/>
    <hyperlink ref="AD49" r:id="rId26"/>
    <hyperlink ref="AD50" r:id="rId27"/>
    <hyperlink ref="AD52" r:id="rId28"/>
    <hyperlink ref="AD53" r:id="rId29"/>
    <hyperlink ref="AD258" r:id="rId30"/>
    <hyperlink ref="AD61" r:id="rId31"/>
    <hyperlink ref="AD64" r:id="rId32"/>
    <hyperlink ref="AD63" r:id="rId33"/>
    <hyperlink ref="AD67" r:id="rId34"/>
    <hyperlink ref="AD68" r:id="rId35"/>
    <hyperlink ref="AD377" r:id="rId36"/>
    <hyperlink ref="AD70" r:id="rId37"/>
    <hyperlink ref="AD134" r:id="rId38"/>
    <hyperlink ref="AD65" r:id="rId39"/>
    <hyperlink ref="AD66" r:id="rId40"/>
    <hyperlink ref="AD73" r:id="rId41"/>
    <hyperlink ref="AD72" r:id="rId42"/>
    <hyperlink ref="AD76" r:id="rId43"/>
    <hyperlink ref="AD339" r:id="rId44"/>
    <hyperlink ref="AD365" r:id="rId45"/>
    <hyperlink ref="AD77" r:id="rId46"/>
    <hyperlink ref="AD60" r:id="rId47"/>
    <hyperlink ref="AD78" r:id="rId48"/>
    <hyperlink ref="AD81" r:id="rId49"/>
    <hyperlink ref="AD79" r:id="rId50"/>
    <hyperlink ref="AD86" r:id="rId51"/>
    <hyperlink ref="AD87" r:id="rId52"/>
    <hyperlink ref="AD88" r:id="rId53"/>
    <hyperlink ref="AD90" r:id="rId54"/>
    <hyperlink ref="AD92" r:id="rId55"/>
    <hyperlink ref="AD93" r:id="rId56"/>
    <hyperlink ref="AD94" r:id="rId57"/>
    <hyperlink ref="AD190" r:id="rId58"/>
    <hyperlink ref="AD269" r:id="rId59"/>
    <hyperlink ref="AD357" r:id="rId60"/>
    <hyperlink ref="AD356" r:id="rId61"/>
    <hyperlink ref="AD98" r:id="rId62"/>
    <hyperlink ref="AD101" r:id="rId63"/>
    <hyperlink ref="AD103" r:id="rId64"/>
    <hyperlink ref="AD105" r:id="rId65"/>
    <hyperlink ref="AD111" r:id="rId66"/>
    <hyperlink ref="AD115" r:id="rId67"/>
    <hyperlink ref="AD114" r:id="rId68"/>
    <hyperlink ref="AD116" r:id="rId69"/>
    <hyperlink ref="AD121" r:id="rId70"/>
    <hyperlink ref="AD117" r:id="rId71"/>
    <hyperlink ref="AD228" r:id="rId72"/>
    <hyperlink ref="AD119" r:id="rId73"/>
    <hyperlink ref="AD122" r:id="rId74"/>
    <hyperlink ref="AD125" r:id="rId75"/>
    <hyperlink ref="AD126" r:id="rId76"/>
    <hyperlink ref="AD127" r:id="rId77"/>
    <hyperlink ref="AD128" r:id="rId78"/>
    <hyperlink ref="AD130" r:id="rId79"/>
    <hyperlink ref="AD131" r:id="rId80"/>
    <hyperlink ref="AD133" r:id="rId81"/>
    <hyperlink ref="AD135" r:id="rId82"/>
    <hyperlink ref="AD136" r:id="rId83"/>
    <hyperlink ref="AD137" r:id="rId84"/>
    <hyperlink ref="AD138" r:id="rId85"/>
    <hyperlink ref="AD140" r:id="rId86"/>
    <hyperlink ref="AD143" r:id="rId87"/>
    <hyperlink ref="AD144" r:id="rId88"/>
    <hyperlink ref="AD146" r:id="rId89"/>
    <hyperlink ref="AD148" r:id="rId90"/>
    <hyperlink ref="AD150" r:id="rId91"/>
    <hyperlink ref="AD55" r:id="rId92"/>
    <hyperlink ref="AD159" r:id="rId93"/>
    <hyperlink ref="AD118" r:id="rId94"/>
    <hyperlink ref="AD185" r:id="rId95"/>
    <hyperlink ref="AD152" r:id="rId96"/>
    <hyperlink ref="AD153" r:id="rId97"/>
    <hyperlink ref="AD156" r:id="rId98"/>
    <hyperlink ref="AD157" r:id="rId99"/>
    <hyperlink ref="AD158" r:id="rId100"/>
    <hyperlink ref="AD160" r:id="rId101"/>
    <hyperlink ref="AD162" r:id="rId102"/>
    <hyperlink ref="AD28" r:id="rId103"/>
    <hyperlink ref="AD167" r:id="rId104"/>
    <hyperlink ref="AD168" r:id="rId105"/>
    <hyperlink ref="AD171" r:id="rId106"/>
    <hyperlink ref="AD173" r:id="rId107"/>
    <hyperlink ref="AD186" r:id="rId108"/>
    <hyperlink ref="AD176" r:id="rId109"/>
    <hyperlink ref="AD312" r:id="rId110"/>
    <hyperlink ref="AD177" r:id="rId111"/>
    <hyperlink ref="AD178" r:id="rId112"/>
    <hyperlink ref="AD179" r:id="rId113"/>
    <hyperlink ref="AD180" r:id="rId114"/>
    <hyperlink ref="AD181" r:id="rId115"/>
    <hyperlink ref="AD182" r:id="rId116"/>
    <hyperlink ref="AD184" r:id="rId117"/>
    <hyperlink ref="AD189" r:id="rId118"/>
    <hyperlink ref="AD191" r:id="rId119"/>
    <hyperlink ref="AD194" r:id="rId120"/>
    <hyperlink ref="AD188" r:id="rId121"/>
    <hyperlink ref="AD195" r:id="rId122"/>
    <hyperlink ref="AD196" r:id="rId123"/>
    <hyperlink ref="AD197" r:id="rId124"/>
    <hyperlink ref="AD198" r:id="rId125"/>
    <hyperlink ref="AD199" r:id="rId126"/>
    <hyperlink ref="AD200" r:id="rId127"/>
    <hyperlink ref="AD201" r:id="rId128"/>
    <hyperlink ref="AD204" r:id="rId129"/>
    <hyperlink ref="AD206" r:id="rId130"/>
    <hyperlink ref="AD290" r:id="rId131"/>
    <hyperlink ref="AD207" r:id="rId132"/>
    <hyperlink ref="AD214" r:id="rId133"/>
    <hyperlink ref="AD218" r:id="rId134"/>
    <hyperlink ref="AD220" r:id="rId135"/>
    <hyperlink ref="AD219" r:id="rId136"/>
    <hyperlink ref="AD221" r:id="rId137"/>
    <hyperlink ref="AD222" r:id="rId138"/>
    <hyperlink ref="AD223" r:id="rId139"/>
    <hyperlink ref="AD224" r:id="rId140"/>
    <hyperlink ref="AD225" r:id="rId141"/>
    <hyperlink ref="AD226" r:id="rId142"/>
    <hyperlink ref="AD229" r:id="rId143"/>
    <hyperlink ref="AD233" r:id="rId144"/>
    <hyperlink ref="AD234" r:id="rId145"/>
    <hyperlink ref="AD235" r:id="rId146"/>
    <hyperlink ref="AD231" r:id="rId147"/>
    <hyperlink ref="AD230" r:id="rId148"/>
    <hyperlink ref="AD240" r:id="rId149"/>
    <hyperlink ref="AD242" r:id="rId150"/>
    <hyperlink ref="AD241" r:id="rId151"/>
    <hyperlink ref="AD244" r:id="rId152"/>
    <hyperlink ref="AD247" r:id="rId153"/>
    <hyperlink ref="AD248" r:id="rId154"/>
    <hyperlink ref="AD249" r:id="rId155"/>
    <hyperlink ref="AD250" r:id="rId156"/>
    <hyperlink ref="AD251" r:id="rId157"/>
    <hyperlink ref="AD255" r:id="rId158"/>
    <hyperlink ref="AD256" r:id="rId159"/>
    <hyperlink ref="AD260" r:id="rId160"/>
    <hyperlink ref="AD263" r:id="rId161"/>
    <hyperlink ref="AD264" r:id="rId162"/>
    <hyperlink ref="AD270" r:id="rId163"/>
    <hyperlink ref="AD271" r:id="rId164"/>
    <hyperlink ref="AD273" r:id="rId165"/>
    <hyperlink ref="AD274" r:id="rId166"/>
    <hyperlink ref="AD277" r:id="rId167"/>
    <hyperlink ref="AD278" r:id="rId168"/>
    <hyperlink ref="AD280" r:id="rId169"/>
    <hyperlink ref="AD282" r:id="rId170"/>
    <hyperlink ref="AD281" r:id="rId171"/>
    <hyperlink ref="AD283" r:id="rId172"/>
    <hyperlink ref="AD284" r:id="rId173"/>
    <hyperlink ref="AD286" r:id="rId174"/>
    <hyperlink ref="AD287" r:id="rId175"/>
    <hyperlink ref="AD291" r:id="rId176"/>
    <hyperlink ref="AD292" r:id="rId177"/>
    <hyperlink ref="AD354" r:id="rId178"/>
    <hyperlink ref="AD295" r:id="rId179"/>
    <hyperlink ref="AD353" r:id="rId180"/>
    <hyperlink ref="AD308" r:id="rId181"/>
    <hyperlink ref="AD309" r:id="rId182"/>
    <hyperlink ref="AD311" r:id="rId183"/>
    <hyperlink ref="AD62" r:id="rId184"/>
    <hyperlink ref="AD368" r:id="rId185"/>
    <hyperlink ref="AD366" r:id="rId186"/>
    <hyperlink ref="AD367" r:id="rId187"/>
    <hyperlink ref="AD369" r:id="rId188"/>
    <hyperlink ref="AD314" r:id="rId189"/>
    <hyperlink ref="AD315" r:id="rId190"/>
    <hyperlink ref="AD145" r:id="rId191"/>
    <hyperlink ref="AD100" r:id="rId192"/>
    <hyperlink ref="AD316" r:id="rId193"/>
    <hyperlink ref="AD334" r:id="rId194"/>
    <hyperlink ref="AD333" r:id="rId195"/>
    <hyperlink ref="AD332" r:id="rId196"/>
    <hyperlink ref="AD322" r:id="rId197"/>
    <hyperlink ref="AD323" r:id="rId198"/>
    <hyperlink ref="AD324" r:id="rId199"/>
    <hyperlink ref="AD325" r:id="rId200"/>
    <hyperlink ref="AD336" r:id="rId201"/>
    <hyperlink ref="AD337" r:id="rId202"/>
    <hyperlink ref="AD275" r:id="rId203"/>
    <hyperlink ref="AD276" r:id="rId204"/>
    <hyperlink ref="AD340" r:id="rId205"/>
    <hyperlink ref="AD341" r:id="rId206"/>
    <hyperlink ref="AD345" r:id="rId207"/>
    <hyperlink ref="AD346" r:id="rId208"/>
    <hyperlink ref="AD347" r:id="rId209"/>
    <hyperlink ref="AD350" r:id="rId210"/>
    <hyperlink ref="AD349" r:id="rId211"/>
    <hyperlink ref="AD352" r:id="rId212"/>
    <hyperlink ref="AD361" r:id="rId213"/>
    <hyperlink ref="AD362" r:id="rId214"/>
    <hyperlink ref="AD376" r:id="rId215"/>
    <hyperlink ref="AD374" r:id="rId216"/>
    <hyperlink ref="AD375" r:id="rId217"/>
    <hyperlink ref="AD378" r:id="rId218"/>
    <hyperlink ref="AD379" r:id="rId219"/>
    <hyperlink ref="AD382" r:id="rId220"/>
    <hyperlink ref="AD388" r:id="rId221"/>
    <hyperlink ref="AD391" r:id="rId222"/>
    <hyperlink ref="AD393" r:id="rId223"/>
    <hyperlink ref="AD385" r:id="rId224"/>
    <hyperlink ref="AD384" r:id="rId225"/>
    <hyperlink ref="AD386" r:id="rId226"/>
    <hyperlink ref="AD383" r:id="rId227"/>
    <hyperlink ref="AD132" r:id="rId228"/>
    <hyperlink ref="AD139" r:id="rId229"/>
    <hyperlink ref="AD147" r:id="rId230"/>
    <hyperlink ref="AD102" r:id="rId231"/>
    <hyperlink ref="AD56" r:id="rId232"/>
    <hyperlink ref="AD205" r:id="rId233"/>
    <hyperlink ref="AD389" r:id="rId234"/>
    <hyperlink ref="AD318" r:id="rId235"/>
    <hyperlink ref="AD279" r:id="rId236"/>
    <hyperlink ref="AD99" r:id="rId237"/>
    <hyperlink ref="AD124" r:id="rId238"/>
    <hyperlink ref="AD89" r:id="rId239"/>
    <hyperlink ref="AD44" r:id="rId240"/>
    <hyperlink ref="AD45" r:id="rId241"/>
    <hyperlink ref="AD46" r:id="rId242"/>
    <hyperlink ref="AD22" r:id="rId243"/>
    <hyperlink ref="AD16" r:id="rId244"/>
    <hyperlink ref="AD326" r:id="rId245"/>
    <hyperlink ref="AD364" r:id="rId246"/>
    <hyperlink ref="AD36" r:id="rId247"/>
    <hyperlink ref="AD26" r:id="rId248"/>
    <hyperlink ref="AD38" r:id="rId249"/>
    <hyperlink ref="AD37" r:id="rId250"/>
    <hyperlink ref="AD104" r:id="rId251"/>
    <hyperlink ref="AD123" r:id="rId252"/>
    <hyperlink ref="AD141" r:id="rId253"/>
    <hyperlink ref="AD161" r:id="rId254"/>
    <hyperlink ref="AD217" r:id="rId255"/>
    <hyperlink ref="AD237" r:id="rId256"/>
    <hyperlink ref="AD358" r:id="rId257"/>
    <hyperlink ref="AD238" r:id="rId258"/>
    <hyperlink ref="AD212" r:id="rId259"/>
    <hyperlink ref="AD211" r:id="rId260"/>
    <hyperlink ref="AD210" r:id="rId261"/>
    <hyperlink ref="AD113" r:id="rId262"/>
    <hyperlink ref="AD110" r:id="rId263"/>
    <hyperlink ref="AD109" r:id="rId264"/>
    <hyperlink ref="AD108" r:id="rId265"/>
    <hyperlink ref="AD107" r:id="rId266"/>
    <hyperlink ref="AD106" r:id="rId267"/>
    <hyperlink ref="AD85" r:id="rId268"/>
    <hyperlink ref="AD23" r:id="rId269"/>
    <hyperlink ref="AD57" r:id="rId270"/>
    <hyperlink ref="AD58" r:id="rId271"/>
    <hyperlink ref="AD83" r:id="rId272"/>
    <hyperlink ref="AD84" r:id="rId273"/>
    <hyperlink ref="C38" r:id="rId274"/>
    <hyperlink ref="C26" r:id="rId275"/>
    <hyperlink ref="C183" r:id="rId276"/>
    <hyperlink ref="C36" r:id="rId277"/>
    <hyperlink ref="C364" r:id="rId278"/>
    <hyperlink ref="C326" r:id="rId279"/>
    <hyperlink ref="C16" r:id="rId280"/>
    <hyperlink ref="C22" r:id="rId281"/>
    <hyperlink ref="C37" r:id="rId282"/>
    <hyperlink ref="C46" r:id="rId283"/>
    <hyperlink ref="C45" r:id="rId284"/>
    <hyperlink ref="C44" r:id="rId285"/>
    <hyperlink ref="C89" r:id="rId286"/>
    <hyperlink ref="C124" r:id="rId287"/>
    <hyperlink ref="C99" r:id="rId288"/>
    <hyperlink ref="C209" r:id="rId289"/>
    <hyperlink ref="C279" r:id="rId290"/>
    <hyperlink ref="C318" r:id="rId291"/>
    <hyperlink ref="C389" r:id="rId292"/>
    <hyperlink ref="C387" r:id="rId293"/>
    <hyperlink ref="C205" r:id="rId294"/>
    <hyperlink ref="C161" r:id="rId295"/>
    <hyperlink ref="C56" r:id="rId296"/>
    <hyperlink ref="C104" r:id="rId297"/>
    <hyperlink ref="C102" r:id="rId298"/>
    <hyperlink ref="C147" r:id="rId299"/>
    <hyperlink ref="C139" r:id="rId300"/>
    <hyperlink ref="C132" r:id="rId301"/>
    <hyperlink ref="C108" r:id="rId302"/>
    <hyperlink ref="C58" r:id="rId303"/>
    <hyperlink ref="C383" r:id="rId304" location="BTL-A4_Y-wing"/>
    <hyperlink ref="C386" r:id="rId305"/>
    <hyperlink ref="C384" r:id="rId306"/>
    <hyperlink ref="C385" r:id="rId307"/>
    <hyperlink ref="C393" r:id="rId308"/>
    <hyperlink ref="C391" r:id="rId309"/>
    <hyperlink ref="C388" r:id="rId310"/>
    <hyperlink ref="C382" r:id="rId311"/>
    <hyperlink ref="C379" r:id="rId312"/>
    <hyperlink ref="C378" r:id="rId313"/>
    <hyperlink ref="C375" r:id="rId314"/>
    <hyperlink ref="C374" r:id="rId315"/>
    <hyperlink ref="C376" r:id="rId316"/>
    <hyperlink ref="C370" r:id="rId317"/>
    <hyperlink ref="C362" r:id="rId318"/>
    <hyperlink ref="C361" r:id="rId319"/>
    <hyperlink ref="C352" r:id="rId320"/>
    <hyperlink ref="C349" r:id="rId321"/>
    <hyperlink ref="C350" r:id="rId322"/>
    <hyperlink ref="C347" r:id="rId323"/>
    <hyperlink ref="C346" r:id="rId324"/>
    <hyperlink ref="C345" r:id="rId325"/>
    <hyperlink ref="C341" r:id="rId326"/>
    <hyperlink ref="C340" r:id="rId327"/>
    <hyperlink ref="C276" r:id="rId328"/>
    <hyperlink ref="C275" r:id="rId329"/>
    <hyperlink ref="C337" r:id="rId330"/>
    <hyperlink ref="C336" r:id="rId331"/>
    <hyperlink ref="C329" r:id="rId332"/>
    <hyperlink ref="C325" r:id="rId333"/>
    <hyperlink ref="C324" r:id="rId334"/>
    <hyperlink ref="C323" r:id="rId335"/>
    <hyperlink ref="C322" r:id="rId336"/>
    <hyperlink ref="C332" r:id="rId337"/>
    <hyperlink ref="C333" r:id="rId338"/>
    <hyperlink ref="C334" r:id="rId339"/>
    <hyperlink ref="C316" r:id="rId340"/>
    <hyperlink ref="C100" r:id="rId341"/>
    <hyperlink ref="C348" r:id="rId342"/>
    <hyperlink ref="C145" r:id="rId343"/>
    <hyperlink ref="C315" r:id="rId344"/>
    <hyperlink ref="C314" r:id="rId345"/>
    <hyperlink ref="C369" r:id="rId346"/>
    <hyperlink ref="C367" r:id="rId347"/>
    <hyperlink ref="C366" r:id="rId348"/>
    <hyperlink ref="C368" r:id="rId349"/>
    <hyperlink ref="C62" r:id="rId350"/>
    <hyperlink ref="C311" r:id="rId351"/>
    <hyperlink ref="C309" r:id="rId352"/>
    <hyperlink ref="C308" r:id="rId353"/>
    <hyperlink ref="C353" r:id="rId354"/>
    <hyperlink ref="C295" r:id="rId355"/>
    <hyperlink ref="C354" r:id="rId356"/>
    <hyperlink ref="C294" r:id="rId357"/>
    <hyperlink ref="C292" r:id="rId358"/>
    <hyperlink ref="C291" r:id="rId359"/>
    <hyperlink ref="C289" r:id="rId360"/>
    <hyperlink ref="C287" r:id="rId361"/>
    <hyperlink ref="C286" r:id="rId362"/>
    <hyperlink ref="C284" r:id="rId363"/>
    <hyperlink ref="C283" r:id="rId364"/>
    <hyperlink ref="C281" r:id="rId365"/>
    <hyperlink ref="C282" r:id="rId366"/>
    <hyperlink ref="C280" r:id="rId367"/>
    <hyperlink ref="C278" r:id="rId368"/>
    <hyperlink ref="C277" r:id="rId369"/>
    <hyperlink ref="C274" r:id="rId370"/>
    <hyperlink ref="C273" r:id="rId371"/>
    <hyperlink ref="C271" r:id="rId372"/>
    <hyperlink ref="C270" r:id="rId373"/>
    <hyperlink ref="C268" r:id="rId374"/>
    <hyperlink ref="C267" r:id="rId375"/>
    <hyperlink ref="C265" r:id="rId376"/>
    <hyperlink ref="C264" r:id="rId377"/>
    <hyperlink ref="C263" r:id="rId378"/>
    <hyperlink ref="C260" r:id="rId379"/>
    <hyperlink ref="C257" r:id="rId380"/>
    <hyperlink ref="C256" r:id="rId381"/>
    <hyperlink ref="C255" r:id="rId382"/>
    <hyperlink ref="C251" r:id="rId383"/>
    <hyperlink ref="C250" r:id="rId384"/>
    <hyperlink ref="C249" r:id="rId385"/>
    <hyperlink ref="C248" r:id="rId386"/>
    <hyperlink ref="C247" r:id="rId387"/>
    <hyperlink ref="C244" r:id="rId388"/>
    <hyperlink ref="C241" r:id="rId389"/>
    <hyperlink ref="C242" r:id="rId390"/>
    <hyperlink ref="C240" r:id="rId391"/>
    <hyperlink ref="C238" r:id="rId392"/>
    <hyperlink ref="C230" r:id="rId393"/>
    <hyperlink ref="C231" r:id="rId394"/>
    <hyperlink ref="C235" r:id="rId395"/>
    <hyperlink ref="C234" r:id="rId396"/>
    <hyperlink ref="C233" r:id="rId397"/>
    <hyperlink ref="C232" r:id="rId398"/>
    <hyperlink ref="C229" r:id="rId399"/>
    <hyperlink ref="C227" r:id="rId400"/>
    <hyperlink ref="C226" r:id="rId401"/>
    <hyperlink ref="C225" r:id="rId402"/>
    <hyperlink ref="C224" r:id="rId403"/>
    <hyperlink ref="C223" r:id="rId404"/>
    <hyperlink ref="C222" r:id="rId405"/>
    <hyperlink ref="C221" r:id="rId406"/>
    <hyperlink ref="C219" r:id="rId407"/>
    <hyperlink ref="C220" r:id="rId408"/>
    <hyperlink ref="C218" r:id="rId409"/>
    <hyperlink ref="C214" r:id="rId410"/>
    <hyperlink ref="C207" r:id="rId411"/>
    <hyperlink ref="C217" r:id="rId412"/>
    <hyperlink ref="C212" r:id="rId413"/>
    <hyperlink ref="C211" r:id="rId414"/>
    <hyperlink ref="C210" r:id="rId415"/>
    <hyperlink ref="C290" r:id="rId416"/>
    <hyperlink ref="C206" r:id="rId417"/>
    <hyperlink ref="C204" r:id="rId418"/>
    <hyperlink ref="C202" r:id="rId419"/>
    <hyperlink ref="C201" r:id="rId420"/>
    <hyperlink ref="C200" r:id="rId421"/>
    <hyperlink ref="C199" r:id="rId422"/>
    <hyperlink ref="C198" r:id="rId423"/>
    <hyperlink ref="C197" r:id="rId424"/>
    <hyperlink ref="C196" r:id="rId425"/>
    <hyperlink ref="C195" r:id="rId426"/>
    <hyperlink ref="C188" r:id="rId427"/>
    <hyperlink ref="C194" r:id="rId428"/>
    <hyperlink ref="C191" r:id="rId429"/>
    <hyperlink ref="C189" r:id="rId430"/>
    <hyperlink ref="C184" r:id="rId431"/>
    <hyperlink ref="C182" r:id="rId432"/>
    <hyperlink ref="C181" r:id="rId433"/>
    <hyperlink ref="C180" r:id="rId434"/>
    <hyperlink ref="C179" r:id="rId435"/>
    <hyperlink ref="C178" r:id="rId436"/>
    <hyperlink ref="C177" r:id="rId437"/>
    <hyperlink ref="C312" r:id="rId438"/>
    <hyperlink ref="C176" r:id="rId439"/>
    <hyperlink ref="C186" r:id="rId440"/>
    <hyperlink ref="C173" r:id="rId441"/>
    <hyperlink ref="C172" r:id="rId442"/>
    <hyperlink ref="C171" r:id="rId443"/>
    <hyperlink ref="C170" r:id="rId444"/>
    <hyperlink ref="C168" r:id="rId445"/>
    <hyperlink ref="C167" r:id="rId446"/>
    <hyperlink ref="C28" r:id="rId447"/>
    <hyperlink ref="C166" r:id="rId448"/>
    <hyperlink ref="C162" r:id="rId449"/>
    <hyperlink ref="C160" r:id="rId450"/>
    <hyperlink ref="C158" r:id="rId451"/>
    <hyperlink ref="C157" r:id="rId452"/>
    <hyperlink ref="C156" r:id="rId453"/>
    <hyperlink ref="C153" r:id="rId454"/>
    <hyperlink ref="C152" r:id="rId455"/>
    <hyperlink ref="C185" r:id="rId456"/>
    <hyperlink ref="C118" r:id="rId457"/>
    <hyperlink ref="C159" r:id="rId458"/>
    <hyperlink ref="C55" r:id="rId459"/>
    <hyperlink ref="C150" r:id="rId460"/>
    <hyperlink ref="C149" r:id="rId461"/>
    <hyperlink ref="C148" r:id="rId462"/>
    <hyperlink ref="C146" r:id="rId463"/>
    <hyperlink ref="C144" r:id="rId464"/>
    <hyperlink ref="C143" r:id="rId465"/>
    <hyperlink ref="C140" r:id="rId466"/>
    <hyperlink ref="C138" r:id="rId467"/>
    <hyperlink ref="C137" r:id="rId468"/>
    <hyperlink ref="C136" r:id="rId469"/>
    <hyperlink ref="C135" r:id="rId470"/>
    <hyperlink ref="C133" r:id="rId471"/>
    <hyperlink ref="C131" r:id="rId472"/>
    <hyperlink ref="C130" r:id="rId473"/>
    <hyperlink ref="C128" r:id="rId474"/>
    <hyperlink ref="C129" r:id="rId475"/>
    <hyperlink ref="C127" r:id="rId476"/>
    <hyperlink ref="C126" r:id="rId477"/>
    <hyperlink ref="C125" r:id="rId478"/>
    <hyperlink ref="C122" r:id="rId479"/>
    <hyperlink ref="C119" r:id="rId480"/>
    <hyperlink ref="C228" r:id="rId481"/>
    <hyperlink ref="C117" r:id="rId482"/>
    <hyperlink ref="C121" r:id="rId483"/>
    <hyperlink ref="C116" r:id="rId484"/>
    <hyperlink ref="C114" r:id="rId485"/>
    <hyperlink ref="C115" r:id="rId486"/>
    <hyperlink ref="C113" r:id="rId487"/>
    <hyperlink ref="C111" r:id="rId488"/>
    <hyperlink ref="C110" r:id="rId489"/>
    <hyperlink ref="C109" r:id="rId490"/>
    <hyperlink ref="C107" r:id="rId491"/>
    <hyperlink ref="C106" r:id="rId492"/>
    <hyperlink ref="C105" r:id="rId493"/>
    <hyperlink ref="C103" r:id="rId494"/>
    <hyperlink ref="C101" r:id="rId495"/>
    <hyperlink ref="C98" r:id="rId496"/>
    <hyperlink ref="C356" r:id="rId497"/>
    <hyperlink ref="C357" r:id="rId498"/>
    <hyperlink ref="C269" r:id="rId499"/>
    <hyperlink ref="C190" r:id="rId500"/>
    <hyperlink ref="C94" r:id="rId501"/>
    <hyperlink ref="C93" r:id="rId502"/>
    <hyperlink ref="C92" r:id="rId503"/>
    <hyperlink ref="C90" r:id="rId504"/>
    <hyperlink ref="C88" r:id="rId505"/>
    <hyperlink ref="C87" r:id="rId506"/>
    <hyperlink ref="C86" r:id="rId507"/>
    <hyperlink ref="C79" r:id="rId508"/>
    <hyperlink ref="C81" r:id="rId509"/>
    <hyperlink ref="C78" r:id="rId510"/>
    <hyperlink ref="C365" r:id="rId511"/>
    <hyperlink ref="C339" r:id="rId512"/>
    <hyperlink ref="C60" r:id="rId513"/>
    <hyperlink ref="C77" r:id="rId514"/>
    <hyperlink ref="C76" r:id="rId515"/>
    <hyperlink ref="C72" r:id="rId516"/>
    <hyperlink ref="C73" r:id="rId517"/>
    <hyperlink ref="C66" r:id="rId518"/>
    <hyperlink ref="C65" r:id="rId519"/>
    <hyperlink ref="C71" r:id="rId520"/>
    <hyperlink ref="C134" r:id="rId521"/>
    <hyperlink ref="C70" r:id="rId522"/>
    <hyperlink ref="C377" r:id="rId523"/>
    <hyperlink ref="C68" r:id="rId524"/>
    <hyperlink ref="C67" r:id="rId525"/>
    <hyperlink ref="C63" r:id="rId526"/>
    <hyperlink ref="C64" r:id="rId527"/>
    <hyperlink ref="C61" r:id="rId528"/>
    <hyperlink ref="C258" r:id="rId529"/>
    <hyperlink ref="C57" r:id="rId530"/>
    <hyperlink ref="C53" r:id="rId531"/>
    <hyperlink ref="C52" r:id="rId532"/>
    <hyperlink ref="C50" r:id="rId533"/>
    <hyperlink ref="C51" r:id="rId534"/>
    <hyperlink ref="C49" r:id="rId535"/>
    <hyperlink ref="C48" r:id="rId536"/>
    <hyperlink ref="C47" r:id="rId537"/>
    <hyperlink ref="C43" r:id="rId538"/>
    <hyperlink ref="C39" r:id="rId539"/>
    <hyperlink ref="C41" r:id="rId540"/>
    <hyperlink ref="C40" r:id="rId541"/>
    <hyperlink ref="C35" r:id="rId542"/>
    <hyperlink ref="C34" r:id="rId543"/>
    <hyperlink ref="C33" r:id="rId544"/>
    <hyperlink ref="C32" r:id="rId545"/>
    <hyperlink ref="C31" r:id="rId546"/>
    <hyperlink ref="C30" r:id="rId547"/>
    <hyperlink ref="C29" r:id="rId548"/>
    <hyperlink ref="C27" r:id="rId549"/>
    <hyperlink ref="C216" r:id="rId550"/>
    <hyperlink ref="C23" r:id="rId551"/>
    <hyperlink ref="C21" r:id="rId552"/>
    <hyperlink ref="C20" r:id="rId553"/>
    <hyperlink ref="C17" r:id="rId554"/>
    <hyperlink ref="C83" r:id="rId555"/>
    <hyperlink ref="C84" r:id="rId556"/>
    <hyperlink ref="C85" r:id="rId557"/>
    <hyperlink ref="C13" r:id="rId558"/>
    <hyperlink ref="C14" r:id="rId559"/>
    <hyperlink ref="C15" r:id="rId560"/>
    <hyperlink ref="C9" r:id="rId561"/>
    <hyperlink ref="C3" r:id="rId562"/>
    <hyperlink ref="C7" r:id="rId563"/>
    <hyperlink ref="C8" r:id="rId564"/>
    <hyperlink ref="C6" r:id="rId565"/>
    <hyperlink ref="C5" r:id="rId566"/>
    <hyperlink ref="C358" r:id="rId567"/>
    <hyperlink ref="A326" r:id="rId568"/>
    <hyperlink ref="A389" r:id="rId569"/>
    <hyperlink ref="A209" r:id="rId570"/>
    <hyperlink ref="A99" r:id="rId571"/>
    <hyperlink ref="A183" r:id="rId572"/>
    <hyperlink ref="A46" r:id="rId573"/>
    <hyperlink ref="A45" r:id="rId574"/>
    <hyperlink ref="A44" r:id="rId575"/>
    <hyperlink ref="A364" r:id="rId576"/>
    <hyperlink ref="A16" r:id="rId577"/>
    <hyperlink ref="C96" r:id="rId578"/>
    <hyperlink ref="C165" r:id="rId579"/>
    <hyperlink ref="C192" r:id="rId580"/>
    <hyperlink ref="C193" r:id="rId581"/>
    <hyperlink ref="C239" r:id="rId582"/>
    <hyperlink ref="C253" r:id="rId583"/>
    <hyperlink ref="C208" r:id="rId584"/>
    <hyperlink ref="C372" r:id="rId585"/>
    <hyperlink ref="C381" r:id="rId586"/>
    <hyperlink ref="C373" r:id="rId587"/>
    <hyperlink ref="C338" r:id="rId588"/>
    <hyperlink ref="C360" r:id="rId589"/>
    <hyperlink ref="C18" r:id="rId590"/>
    <hyperlink ref="C19" r:id="rId591"/>
    <hyperlink ref="C151" r:id="rId592"/>
    <hyperlink ref="C154" r:id="rId593"/>
    <hyperlink ref="C203" r:id="rId594"/>
    <hyperlink ref="C262" r:id="rId595"/>
    <hyperlink ref="C319" r:id="rId596"/>
    <hyperlink ref="C320" r:id="rId597"/>
    <hyperlink ref="C321" r:id="rId598"/>
    <hyperlink ref="C327" r:id="rId599"/>
    <hyperlink ref="C328" r:id="rId600"/>
    <hyperlink ref="C330" r:id="rId601"/>
    <hyperlink ref="C331" r:id="rId602"/>
    <hyperlink ref="C355" r:id="rId603"/>
    <hyperlink ref="C371" r:id="rId604"/>
    <hyperlink ref="C10" r:id="rId605"/>
    <hyperlink ref="C175" r:id="rId606"/>
    <hyperlink ref="C342" r:id="rId607"/>
    <hyperlink ref="C310" r:id="rId608"/>
    <hyperlink ref="C259" r:id="rId609"/>
    <hyperlink ref="C174" r:id="rId610"/>
    <hyperlink ref="C163" r:id="rId611"/>
    <hyperlink ref="C164" r:id="rId612"/>
    <hyperlink ref="AD96" r:id="rId613"/>
    <hyperlink ref="AD165" r:id="rId614"/>
    <hyperlink ref="AD239" r:id="rId615"/>
    <hyperlink ref="AD253" r:id="rId616"/>
    <hyperlink ref="AD208" r:id="rId617"/>
    <hyperlink ref="AD372" r:id="rId618"/>
    <hyperlink ref="AD381" r:id="rId619"/>
    <hyperlink ref="AD338" r:id="rId620"/>
    <hyperlink ref="AD360" r:id="rId621"/>
    <hyperlink ref="AD19" r:id="rId622"/>
    <hyperlink ref="AD151" r:id="rId623"/>
    <hyperlink ref="AD203" r:id="rId624"/>
    <hyperlink ref="AD262" r:id="rId625"/>
    <hyperlink ref="AD10" r:id="rId626"/>
    <hyperlink ref="AD175" r:id="rId627"/>
    <hyperlink ref="AD342" r:id="rId628"/>
    <hyperlink ref="AD310" r:id="rId629"/>
    <hyperlink ref="AD259" r:id="rId630"/>
    <hyperlink ref="AD174" r:id="rId631"/>
    <hyperlink ref="AD163" r:id="rId632"/>
    <hyperlink ref="AD192" r:id="rId633"/>
    <hyperlink ref="AD193" r:id="rId634"/>
    <hyperlink ref="AD373" r:id="rId635"/>
    <hyperlink ref="AD18" r:id="rId636"/>
    <hyperlink ref="AD319" r:id="rId637"/>
    <hyperlink ref="AD320" r:id="rId638"/>
    <hyperlink ref="AD321" r:id="rId639"/>
    <hyperlink ref="AD327" r:id="rId640"/>
    <hyperlink ref="AD328" r:id="rId641"/>
    <hyperlink ref="AD330" r:id="rId642"/>
    <hyperlink ref="AD331" r:id="rId643"/>
    <hyperlink ref="AD371" r:id="rId644"/>
    <hyperlink ref="AD164" r:id="rId645"/>
    <hyperlink ref="C254" r:id="rId646"/>
    <hyperlink ref="C237" r:id="rId647"/>
    <hyperlink ref="C141" r:id="rId648"/>
    <hyperlink ref="C123" r:id="rId649"/>
    <hyperlink ref="C97" r:id="rId650"/>
    <hyperlink ref="AD97" r:id="rId651"/>
    <hyperlink ref="C187" r:id="rId652"/>
    <hyperlink ref="AD187" r:id="rId653"/>
    <hyperlink ref="C95" r:id="rId654"/>
    <hyperlink ref="C155" r:id="rId655"/>
    <hyperlink ref="C236" r:id="rId656"/>
    <hyperlink ref="C380" r:id="rId657"/>
    <hyperlink ref="C344" r:id="rId658"/>
    <hyperlink ref="AD155" r:id="rId659"/>
    <hyperlink ref="AD236" r:id="rId660"/>
    <hyperlink ref="AD380" r:id="rId661"/>
    <hyperlink ref="AD344" r:id="rId662"/>
    <hyperlink ref="AD69" r:id="rId663"/>
    <hyperlink ref="AD252" r:id="rId664"/>
    <hyperlink ref="C252" r:id="rId665"/>
    <hyperlink ref="C363" r:id="rId666"/>
    <hyperlink ref="AD363" r:id="rId667"/>
    <hyperlink ref="C11" r:id="rId668"/>
    <hyperlink ref="AD11" r:id="rId669"/>
    <hyperlink ref="C69" r:id="rId670"/>
    <hyperlink ref="C4" r:id="rId671"/>
    <hyperlink ref="C112" r:id="rId672"/>
    <hyperlink ref="C245" r:id="rId673"/>
    <hyperlink ref="AD4" r:id="rId674" tooltip="Incom Corporation"/>
    <hyperlink ref="AD112" r:id="rId675" tooltip="Republic Engineering Corporation"/>
    <hyperlink ref="AD245" r:id="rId676" tooltip="Republic Engineering Corporation"/>
    <hyperlink ref="AD246" r:id="rId677"/>
    <hyperlink ref="A390" r:id="rId678"/>
    <hyperlink ref="A24" r:id="rId679"/>
    <hyperlink ref="A74" r:id="rId680"/>
    <hyperlink ref="C246" r:id="rId681"/>
    <hyperlink ref="C266" r:id="rId682"/>
    <hyperlink ref="C24" r:id="rId683"/>
    <hyperlink ref="C390" r:id="rId684"/>
    <hyperlink ref="C74" r:id="rId685"/>
    <hyperlink ref="AD24" r:id="rId686" tooltip="Durastar Construction"/>
    <hyperlink ref="AD390" r:id="rId687" tooltip="Starfeld Industries"/>
    <hyperlink ref="AD74" r:id="rId688" tooltip="Mandal Hypernautics"/>
    <hyperlink ref="C261" r:id="rId689"/>
    <hyperlink ref="C313" r:id="rId690"/>
    <hyperlink ref="C82" r:id="rId691"/>
    <hyperlink ref="C91" r:id="rId692"/>
    <hyperlink ref="C169" r:id="rId693"/>
    <hyperlink ref="C213" r:id="rId694"/>
    <hyperlink ref="C215" r:id="rId695"/>
    <hyperlink ref="C243" r:id="rId696"/>
    <hyperlink ref="C272" r:id="rId697"/>
    <hyperlink ref="C285" r:id="rId698"/>
    <hyperlink ref="C293" r:id="rId699"/>
    <hyperlink ref="C343" r:id="rId700"/>
    <hyperlink ref="C80" r:id="rId701"/>
    <hyperlink ref="AD82" r:id="rId702" tooltip="Uulshos Manufacturing"/>
    <hyperlink ref="AD91" r:id="rId703" tooltip="SoroSuub"/>
    <hyperlink ref="AD169" r:id="rId704" tooltip="Corellian Engineering Corporation"/>
    <hyperlink ref="AD213" r:id="rId705" tooltip="Sydon Vehicle Works"/>
    <hyperlink ref="AD215" r:id="rId706" tooltip="Sienar Fleet Systems"/>
    <hyperlink ref="AD243" r:id="rId707" tooltip="SoroSuub Corporation"/>
    <hyperlink ref="AD272" r:id="rId708" tooltip="Mesens Corporation"/>
    <hyperlink ref="AD285" r:id="rId709" tooltip="Loronar Corporation"/>
    <hyperlink ref="AD293" r:id="rId710" tooltip="Kuat _x000d__x000a_Drive Yards"/>
    <hyperlink ref="AD343" r:id="rId711" tooltip="Hoersch-Kessel Drive, Inc."/>
    <hyperlink ref="AD80" r:id="rId712"/>
    <hyperlink ref="A124" r:id="rId713"/>
    <hyperlink ref="A279" r:id="rId714"/>
    <hyperlink ref="A318" r:id="rId715"/>
    <hyperlink ref="A37" r:id="rId716"/>
    <hyperlink ref="A36" r:id="rId717"/>
    <hyperlink ref="A26" r:id="rId718"/>
    <hyperlink ref="A25" r:id="rId719"/>
    <hyperlink ref="A12" r:id="rId720"/>
    <hyperlink ref="A75" r:id="rId721"/>
    <hyperlink ref="A142" r:id="rId722"/>
    <hyperlink ref="A335" r:id="rId723"/>
    <hyperlink ref="C25" r:id="rId724"/>
    <hyperlink ref="C12" r:id="rId725"/>
    <hyperlink ref="C75" r:id="rId726"/>
    <hyperlink ref="C142" r:id="rId727"/>
    <hyperlink ref="C335" r:id="rId728"/>
    <hyperlink ref="AD25" r:id="rId729" tooltip="Durastar Construction"/>
    <hyperlink ref="AD12" r:id="rId730" tooltip="Cygnus Spaceworks"/>
    <hyperlink ref="AD75" r:id="rId731" tooltip="Mandal Hypernautics"/>
    <hyperlink ref="AD142" r:id="rId732" tooltip="Sadon _x000d__x000a_Shipwrights"/>
    <hyperlink ref="AD335" r:id="rId733" tooltip="Suwantek Systems"/>
    <hyperlink ref="AD392" r:id="rId734"/>
    <hyperlink ref="C392" r:id="rId735"/>
    <hyperlink ref="A392" r:id="rId736"/>
    <hyperlink ref="A2" r:id="rId737"/>
    <hyperlink ref="A351" r:id="rId738"/>
    <hyperlink ref="A359" r:id="rId739"/>
    <hyperlink ref="A59" r:id="rId740"/>
    <hyperlink ref="A54" r:id="rId741"/>
    <hyperlink ref="A317" r:id="rId742"/>
    <hyperlink ref="A42" r:id="rId743"/>
    <hyperlink ref="A120" r:id="rId744"/>
    <hyperlink ref="AD317" r:id="rId745"/>
    <hyperlink ref="C317" r:id="rId746"/>
    <hyperlink ref="AD2" r:id="rId747"/>
    <hyperlink ref="AD351" r:id="rId748"/>
    <hyperlink ref="C351" r:id="rId749"/>
    <hyperlink ref="AD359" r:id="rId750"/>
    <hyperlink ref="C359" r:id="rId751"/>
    <hyperlink ref="AD120" r:id="rId752"/>
    <hyperlink ref="C120" r:id="rId753"/>
    <hyperlink ref="AD59" r:id="rId754"/>
    <hyperlink ref="C59" r:id="rId755"/>
    <hyperlink ref="C54" r:id="rId756"/>
    <hyperlink ref="AD54" r:id="rId757"/>
    <hyperlink ref="C2" r:id="rId758"/>
    <hyperlink ref="C42" r:id="rId759"/>
    <hyperlink ref="A288" r:id="rId760"/>
    <hyperlink ref="C288" r:id="rId761"/>
  </hyperlinks>
  <pageMargins left="0.7" right="0.7" top="0.75" bottom="0.75" header="0.3" footer="0.3"/>
  <legacyDrawing r:id="rId762"/>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FFFF00"/>
  </sheetPr>
  <dimension ref="A1:P200"/>
  <sheetViews>
    <sheetView workbookViewId="0">
      <pane ySplit="1" topLeftCell="A2" activePane="bottomLeft" state="frozenSplit"/>
      <selection pane="bottomLeft" activeCell="A2" sqref="A2"/>
    </sheetView>
  </sheetViews>
  <sheetFormatPr baseColWidth="10" defaultColWidth="8.83203125" defaultRowHeight="12"/>
  <cols>
    <col min="1" max="1" width="3.83203125" style="5" bestFit="1" customWidth="1"/>
    <col min="2" max="2" width="4.1640625" style="91" bestFit="1" customWidth="1"/>
    <col min="3" max="3" width="35.33203125" style="36" bestFit="1" customWidth="1"/>
    <col min="4" max="4" width="3.83203125" style="5" customWidth="1"/>
    <col min="5" max="5" width="10.1640625" bestFit="1" customWidth="1"/>
    <col min="6" max="6" width="22.5" bestFit="1" customWidth="1"/>
    <col min="7" max="7" width="7.1640625" style="57" bestFit="1" customWidth="1"/>
    <col min="8" max="8" width="34.5" bestFit="1" customWidth="1"/>
    <col min="9" max="9" width="3.83203125" style="58" bestFit="1" customWidth="1"/>
    <col min="10" max="10" width="11" style="58" bestFit="1" customWidth="1"/>
    <col min="11" max="13" width="7.1640625" bestFit="1" customWidth="1"/>
    <col min="14" max="14" width="8.1640625" bestFit="1" customWidth="1"/>
    <col min="15" max="15" width="9.1640625" bestFit="1" customWidth="1"/>
    <col min="16" max="16" width="10.1640625" style="57" bestFit="1" customWidth="1"/>
  </cols>
  <sheetData>
    <row r="1" spans="1:16" s="209" customFormat="1" ht="75" customHeight="1" thickBot="1">
      <c r="A1" s="201" t="s">
        <v>4898</v>
      </c>
      <c r="B1" s="202" t="s">
        <v>4899</v>
      </c>
      <c r="C1" s="203" t="s">
        <v>520</v>
      </c>
      <c r="D1" s="205" t="s">
        <v>521</v>
      </c>
      <c r="E1" s="205" t="s">
        <v>497</v>
      </c>
      <c r="F1" s="207" t="s">
        <v>522</v>
      </c>
      <c r="G1" s="202" t="s">
        <v>2811</v>
      </c>
      <c r="H1" s="208" t="s">
        <v>519</v>
      </c>
      <c r="I1" s="198" t="s">
        <v>532</v>
      </c>
      <c r="J1" s="198" t="s">
        <v>2812</v>
      </c>
      <c r="K1" s="205" t="s">
        <v>3022</v>
      </c>
      <c r="L1" s="205" t="s">
        <v>3023</v>
      </c>
      <c r="M1" s="205" t="s">
        <v>3024</v>
      </c>
      <c r="N1" s="205" t="s">
        <v>529</v>
      </c>
      <c r="O1" s="205" t="s">
        <v>530</v>
      </c>
      <c r="P1" s="202" t="s">
        <v>531</v>
      </c>
    </row>
    <row r="2" spans="1:16">
      <c r="A2" s="2" t="s">
        <v>836</v>
      </c>
      <c r="B2" s="91">
        <v>56</v>
      </c>
      <c r="C2" s="36" t="s">
        <v>3025</v>
      </c>
      <c r="D2" s="5">
        <v>2</v>
      </c>
      <c r="E2" t="s">
        <v>4311</v>
      </c>
      <c r="G2" s="108">
        <v>4000</v>
      </c>
      <c r="H2" t="s">
        <v>3026</v>
      </c>
      <c r="I2" s="99" t="s">
        <v>2455</v>
      </c>
      <c r="K2">
        <f>SUM(G2*1)</f>
        <v>4000</v>
      </c>
      <c r="L2">
        <f>SUM(G2*2)</f>
        <v>8000</v>
      </c>
      <c r="M2">
        <f>SUM(G2*5)</f>
        <v>20000</v>
      </c>
      <c r="N2">
        <f>SUM(G2*50)</f>
        <v>200000</v>
      </c>
      <c r="O2">
        <f>SUM(G2*500)</f>
        <v>2000000</v>
      </c>
      <c r="P2" s="57">
        <f>SUM(G2*5000)</f>
        <v>20000000</v>
      </c>
    </row>
    <row r="3" spans="1:16">
      <c r="A3" s="2" t="s">
        <v>1758</v>
      </c>
      <c r="B3" s="91">
        <v>130</v>
      </c>
      <c r="C3" s="36" t="s">
        <v>3460</v>
      </c>
      <c r="G3" s="108"/>
      <c r="I3" s="99"/>
    </row>
    <row r="4" spans="1:16">
      <c r="A4" s="2" t="s">
        <v>836</v>
      </c>
      <c r="B4" s="91">
        <v>56</v>
      </c>
      <c r="C4" s="36" t="s">
        <v>3027</v>
      </c>
      <c r="D4" s="5">
        <v>5</v>
      </c>
      <c r="E4" t="s">
        <v>3311</v>
      </c>
      <c r="F4" t="s">
        <v>3028</v>
      </c>
      <c r="G4" s="108">
        <v>20000</v>
      </c>
      <c r="H4" t="s">
        <v>3029</v>
      </c>
      <c r="I4" s="99" t="s">
        <v>2455</v>
      </c>
      <c r="M4">
        <f>SUM(G4*5)</f>
        <v>100000</v>
      </c>
      <c r="N4">
        <f>SUM(G4*50)</f>
        <v>1000000</v>
      </c>
      <c r="O4">
        <f>SUM(G4*500)</f>
        <v>10000000</v>
      </c>
      <c r="P4" s="57">
        <f>SUM(G4*5000)</f>
        <v>100000000</v>
      </c>
    </row>
    <row r="5" spans="1:16">
      <c r="A5" s="2" t="s">
        <v>2821</v>
      </c>
      <c r="B5" s="91">
        <v>44</v>
      </c>
      <c r="C5" s="36" t="s">
        <v>3030</v>
      </c>
      <c r="D5" s="5">
        <v>2</v>
      </c>
      <c r="E5" t="s">
        <v>2823</v>
      </c>
      <c r="G5" s="108">
        <v>2000</v>
      </c>
      <c r="I5" s="99" t="s">
        <v>2455</v>
      </c>
      <c r="K5">
        <f>SUM(G5*1)</f>
        <v>2000</v>
      </c>
      <c r="L5">
        <f>SUM(G5*2)</f>
        <v>4000</v>
      </c>
      <c r="M5">
        <f>SUM(G5*5)</f>
        <v>10000</v>
      </c>
      <c r="N5">
        <f>SUM(G5*50)</f>
        <v>100000</v>
      </c>
      <c r="O5">
        <f>SUM(G5*500)</f>
        <v>1000000</v>
      </c>
      <c r="P5" s="57">
        <f>SUM(G5*5000)</f>
        <v>10000000</v>
      </c>
    </row>
    <row r="6" spans="1:16">
      <c r="A6" s="2" t="s">
        <v>2821</v>
      </c>
      <c r="B6" s="91">
        <v>44</v>
      </c>
      <c r="C6" s="36" t="s">
        <v>3031</v>
      </c>
      <c r="D6" s="5">
        <v>5</v>
      </c>
      <c r="E6" t="s">
        <v>3311</v>
      </c>
      <c r="F6" t="s">
        <v>3028</v>
      </c>
      <c r="G6" s="108">
        <v>5000</v>
      </c>
      <c r="I6" s="99" t="s">
        <v>2455</v>
      </c>
      <c r="M6">
        <f>SUM(G6*5)</f>
        <v>25000</v>
      </c>
      <c r="N6">
        <f>SUM(G6*50)</f>
        <v>250000</v>
      </c>
      <c r="O6">
        <f>SUM(G6*500)</f>
        <v>2500000</v>
      </c>
      <c r="P6" s="57">
        <f>SUM(G6*5000)</f>
        <v>25000000</v>
      </c>
    </row>
    <row r="7" spans="1:16">
      <c r="A7" s="2" t="s">
        <v>2821</v>
      </c>
      <c r="B7" s="91">
        <v>44</v>
      </c>
      <c r="C7" s="36" t="s">
        <v>3032</v>
      </c>
      <c r="D7" s="5">
        <v>10</v>
      </c>
      <c r="E7" t="s">
        <v>3309</v>
      </c>
      <c r="F7" t="s">
        <v>3033</v>
      </c>
      <c r="G7" s="108">
        <v>10000</v>
      </c>
      <c r="I7" s="99" t="s">
        <v>2455</v>
      </c>
      <c r="N7">
        <f>SUM(G7*50)</f>
        <v>500000</v>
      </c>
      <c r="O7">
        <f>SUM(G7*500)</f>
        <v>5000000</v>
      </c>
      <c r="P7" s="57">
        <f>SUM(G7*5000)</f>
        <v>50000000</v>
      </c>
    </row>
    <row r="8" spans="1:16">
      <c r="A8" s="2" t="s">
        <v>2821</v>
      </c>
      <c r="B8" s="91">
        <v>44</v>
      </c>
      <c r="C8" s="36" t="s">
        <v>3034</v>
      </c>
      <c r="D8" s="5">
        <v>20</v>
      </c>
      <c r="E8" t="s">
        <v>3309</v>
      </c>
      <c r="F8" t="s">
        <v>3035</v>
      </c>
      <c r="G8" s="108">
        <v>20000</v>
      </c>
      <c r="I8" s="99" t="s">
        <v>2455</v>
      </c>
      <c r="O8">
        <f>SUM(G8*500)</f>
        <v>10000000</v>
      </c>
      <c r="P8" s="57">
        <f>SUM(G8*5000)</f>
        <v>100000000</v>
      </c>
    </row>
    <row r="9" spans="1:16">
      <c r="A9" s="2" t="s">
        <v>2821</v>
      </c>
      <c r="B9" s="91">
        <v>40</v>
      </c>
      <c r="C9" s="36" t="s">
        <v>3036</v>
      </c>
      <c r="D9" s="5">
        <v>2</v>
      </c>
      <c r="E9" t="s">
        <v>4311</v>
      </c>
      <c r="F9" t="s">
        <v>3037</v>
      </c>
      <c r="G9" s="108">
        <v>2000</v>
      </c>
      <c r="H9" t="s">
        <v>249</v>
      </c>
      <c r="I9" s="99" t="s">
        <v>2455</v>
      </c>
      <c r="K9">
        <f>SUM(G9*1)</f>
        <v>2000</v>
      </c>
      <c r="L9">
        <f>SUM(G9*2)</f>
        <v>4000</v>
      </c>
      <c r="M9">
        <f>SUM(G9*5)</f>
        <v>10000</v>
      </c>
    </row>
    <row r="10" spans="1:16">
      <c r="A10" s="2" t="s">
        <v>2821</v>
      </c>
      <c r="B10" s="91">
        <v>40</v>
      </c>
      <c r="C10" s="36" t="s">
        <v>377</v>
      </c>
      <c r="D10" s="5">
        <v>5</v>
      </c>
      <c r="E10" t="s">
        <v>4311</v>
      </c>
      <c r="F10" t="s">
        <v>378</v>
      </c>
      <c r="G10" s="108">
        <v>5000</v>
      </c>
      <c r="H10" t="s">
        <v>379</v>
      </c>
      <c r="I10" s="99" t="s">
        <v>2455</v>
      </c>
      <c r="K10">
        <f>SUM(G10*1)</f>
        <v>5000</v>
      </c>
      <c r="L10">
        <f>SUM(G10*2)</f>
        <v>10000</v>
      </c>
    </row>
    <row r="11" spans="1:16">
      <c r="A11" s="2" t="s">
        <v>2821</v>
      </c>
      <c r="B11" s="91">
        <v>44</v>
      </c>
      <c r="C11" s="36" t="s">
        <v>1612</v>
      </c>
      <c r="D11" s="5">
        <v>0</v>
      </c>
      <c r="E11" t="s">
        <v>3311</v>
      </c>
      <c r="G11" s="108" t="s">
        <v>3751</v>
      </c>
      <c r="I11" s="99" t="s">
        <v>4926</v>
      </c>
    </row>
    <row r="12" spans="1:16">
      <c r="A12" s="2" t="s">
        <v>836</v>
      </c>
      <c r="B12" s="91">
        <v>57</v>
      </c>
      <c r="C12" s="36" t="s">
        <v>380</v>
      </c>
      <c r="D12" s="5">
        <v>2</v>
      </c>
      <c r="E12" t="s">
        <v>4311</v>
      </c>
      <c r="G12" s="108">
        <v>2000</v>
      </c>
      <c r="H12" t="s">
        <v>828</v>
      </c>
      <c r="I12" s="99" t="s">
        <v>2455</v>
      </c>
      <c r="K12">
        <f>SUM(G12*1)</f>
        <v>2000</v>
      </c>
      <c r="L12">
        <f>SUM(G12*2)</f>
        <v>4000</v>
      </c>
      <c r="M12">
        <f t="shared" ref="M12:M17" si="0">SUM(G12*5)</f>
        <v>10000</v>
      </c>
      <c r="N12">
        <f t="shared" ref="N12:N17" si="1">SUM(G12*50)</f>
        <v>100000</v>
      </c>
      <c r="O12">
        <f t="shared" ref="O12:O17" si="2">SUM(G12*500)</f>
        <v>1000000</v>
      </c>
      <c r="P12" s="57">
        <f t="shared" ref="P12:P17" si="3">SUM(G12*5000)</f>
        <v>10000000</v>
      </c>
    </row>
    <row r="13" spans="1:16">
      <c r="A13" s="2" t="s">
        <v>836</v>
      </c>
      <c r="B13" s="91">
        <v>57</v>
      </c>
      <c r="C13" s="36" t="s">
        <v>829</v>
      </c>
      <c r="D13" s="5">
        <v>3</v>
      </c>
      <c r="E13" t="s">
        <v>4311</v>
      </c>
      <c r="F13" t="s">
        <v>830</v>
      </c>
      <c r="G13" s="108">
        <v>5000</v>
      </c>
      <c r="H13" t="s">
        <v>828</v>
      </c>
      <c r="I13" s="99" t="s">
        <v>2455</v>
      </c>
      <c r="L13">
        <f>SUM(G13*2)</f>
        <v>10000</v>
      </c>
      <c r="M13">
        <f t="shared" si="0"/>
        <v>25000</v>
      </c>
      <c r="N13">
        <f t="shared" si="1"/>
        <v>250000</v>
      </c>
      <c r="O13">
        <f t="shared" si="2"/>
        <v>2500000</v>
      </c>
      <c r="P13" s="57">
        <f t="shared" si="3"/>
        <v>25000000</v>
      </c>
    </row>
    <row r="14" spans="1:16">
      <c r="A14" s="2" t="s">
        <v>836</v>
      </c>
      <c r="B14" s="91">
        <v>57</v>
      </c>
      <c r="C14" s="36" t="s">
        <v>831</v>
      </c>
      <c r="D14" s="5">
        <v>4</v>
      </c>
      <c r="E14" t="s">
        <v>2823</v>
      </c>
      <c r="F14" t="s">
        <v>3028</v>
      </c>
      <c r="G14" s="108">
        <v>10000</v>
      </c>
      <c r="H14" t="s">
        <v>828</v>
      </c>
      <c r="I14" s="99" t="s">
        <v>2455</v>
      </c>
      <c r="M14">
        <f t="shared" si="0"/>
        <v>50000</v>
      </c>
      <c r="N14">
        <f t="shared" si="1"/>
        <v>500000</v>
      </c>
      <c r="O14">
        <f t="shared" si="2"/>
        <v>5000000</v>
      </c>
      <c r="P14" s="57">
        <f t="shared" si="3"/>
        <v>50000000</v>
      </c>
    </row>
    <row r="15" spans="1:16">
      <c r="A15" s="2" t="s">
        <v>836</v>
      </c>
      <c r="B15" s="91">
        <v>57</v>
      </c>
      <c r="C15" s="36" t="s">
        <v>832</v>
      </c>
      <c r="D15" s="5">
        <v>0</v>
      </c>
      <c r="E15" t="s">
        <v>2823</v>
      </c>
      <c r="G15" s="108">
        <v>10000</v>
      </c>
      <c r="H15" t="s">
        <v>833</v>
      </c>
      <c r="I15" s="99" t="s">
        <v>2455</v>
      </c>
      <c r="K15">
        <f>SUM(G15*1)</f>
        <v>10000</v>
      </c>
      <c r="L15">
        <f>SUM(G15*2)</f>
        <v>20000</v>
      </c>
      <c r="M15">
        <f t="shared" si="0"/>
        <v>50000</v>
      </c>
      <c r="N15">
        <f t="shared" si="1"/>
        <v>500000</v>
      </c>
      <c r="O15">
        <f t="shared" si="2"/>
        <v>5000000</v>
      </c>
      <c r="P15" s="57">
        <f t="shared" si="3"/>
        <v>50000000</v>
      </c>
    </row>
    <row r="16" spans="1:16">
      <c r="A16" s="2" t="s">
        <v>836</v>
      </c>
      <c r="B16" s="91">
        <v>57</v>
      </c>
      <c r="C16" s="36" t="s">
        <v>834</v>
      </c>
      <c r="D16" s="5">
        <v>1</v>
      </c>
      <c r="E16" t="s">
        <v>3309</v>
      </c>
      <c r="F16" t="s">
        <v>3028</v>
      </c>
      <c r="G16" s="108">
        <v>100000</v>
      </c>
      <c r="H16" t="s">
        <v>5095</v>
      </c>
      <c r="I16" s="99" t="s">
        <v>2455</v>
      </c>
      <c r="M16">
        <f t="shared" si="0"/>
        <v>500000</v>
      </c>
      <c r="N16">
        <f t="shared" si="1"/>
        <v>5000000</v>
      </c>
      <c r="O16">
        <f t="shared" si="2"/>
        <v>50000000</v>
      </c>
      <c r="P16" s="57">
        <f t="shared" si="3"/>
        <v>500000000</v>
      </c>
    </row>
    <row r="17" spans="1:16">
      <c r="A17" s="2" t="s">
        <v>836</v>
      </c>
      <c r="B17" s="91">
        <v>57</v>
      </c>
      <c r="C17" s="36" t="s">
        <v>5096</v>
      </c>
      <c r="D17" s="5">
        <v>0</v>
      </c>
      <c r="E17" t="s">
        <v>3309</v>
      </c>
      <c r="F17" t="s">
        <v>3028</v>
      </c>
      <c r="G17" s="108">
        <v>1400</v>
      </c>
      <c r="H17" t="s">
        <v>5097</v>
      </c>
      <c r="I17" s="99" t="s">
        <v>2455</v>
      </c>
      <c r="M17">
        <f t="shared" si="0"/>
        <v>7000</v>
      </c>
      <c r="N17">
        <f t="shared" si="1"/>
        <v>70000</v>
      </c>
      <c r="O17">
        <f t="shared" si="2"/>
        <v>700000</v>
      </c>
      <c r="P17" s="57">
        <f t="shared" si="3"/>
        <v>7000000</v>
      </c>
    </row>
    <row r="18" spans="1:16">
      <c r="A18" s="2" t="s">
        <v>2821</v>
      </c>
      <c r="B18" s="91">
        <v>44</v>
      </c>
      <c r="C18" s="36" t="s">
        <v>1616</v>
      </c>
      <c r="D18" s="5">
        <v>2</v>
      </c>
      <c r="E18" t="s">
        <v>3309</v>
      </c>
      <c r="G18" s="108">
        <v>5500</v>
      </c>
      <c r="I18" s="99" t="s">
        <v>4926</v>
      </c>
      <c r="J18" s="58" t="s">
        <v>1617</v>
      </c>
    </row>
    <row r="19" spans="1:16">
      <c r="A19" s="2" t="s">
        <v>2821</v>
      </c>
      <c r="B19" s="91">
        <v>44</v>
      </c>
      <c r="C19" s="36" t="s">
        <v>1613</v>
      </c>
      <c r="D19" s="5">
        <v>1</v>
      </c>
      <c r="E19" t="s">
        <v>2823</v>
      </c>
      <c r="G19" s="108">
        <v>1200</v>
      </c>
      <c r="I19" s="99" t="s">
        <v>4926</v>
      </c>
      <c r="J19" s="58" t="s">
        <v>1614</v>
      </c>
    </row>
    <row r="20" spans="1:16">
      <c r="A20" s="2" t="s">
        <v>2821</v>
      </c>
      <c r="B20" s="91">
        <v>44</v>
      </c>
      <c r="C20" s="36" t="s">
        <v>1615</v>
      </c>
      <c r="D20" s="5">
        <v>1</v>
      </c>
      <c r="E20" t="s">
        <v>3311</v>
      </c>
      <c r="G20" s="108">
        <v>2500</v>
      </c>
      <c r="I20" s="99" t="s">
        <v>4926</v>
      </c>
      <c r="J20" s="58" t="s">
        <v>1906</v>
      </c>
    </row>
    <row r="21" spans="1:16">
      <c r="A21" s="2" t="s">
        <v>2821</v>
      </c>
      <c r="B21" s="91">
        <v>45</v>
      </c>
      <c r="C21" s="36" t="s">
        <v>2600</v>
      </c>
      <c r="D21" s="5">
        <v>1</v>
      </c>
      <c r="E21" t="s">
        <v>3309</v>
      </c>
      <c r="G21" s="108" t="s">
        <v>3751</v>
      </c>
      <c r="I21" s="99" t="s">
        <v>4926</v>
      </c>
      <c r="J21" s="109" t="s">
        <v>1620</v>
      </c>
    </row>
    <row r="22" spans="1:16">
      <c r="A22" s="2" t="s">
        <v>2821</v>
      </c>
      <c r="B22" s="91">
        <v>45</v>
      </c>
      <c r="C22" s="36" t="s">
        <v>2601</v>
      </c>
      <c r="D22" s="5">
        <v>2</v>
      </c>
      <c r="E22" t="s">
        <v>3309</v>
      </c>
      <c r="G22" s="108" t="s">
        <v>3752</v>
      </c>
      <c r="I22" s="99" t="s">
        <v>4926</v>
      </c>
      <c r="J22" s="109" t="s">
        <v>1623</v>
      </c>
    </row>
    <row r="23" spans="1:16">
      <c r="A23" s="2" t="s">
        <v>2821</v>
      </c>
      <c r="B23" s="91">
        <v>44</v>
      </c>
      <c r="C23" s="36" t="s">
        <v>1618</v>
      </c>
      <c r="D23" s="5">
        <v>0</v>
      </c>
      <c r="E23" t="s">
        <v>2823</v>
      </c>
      <c r="G23" s="108" t="s">
        <v>1619</v>
      </c>
      <c r="H23" t="s">
        <v>1621</v>
      </c>
      <c r="I23" s="99" t="s">
        <v>4926</v>
      </c>
      <c r="J23" s="109" t="s">
        <v>1620</v>
      </c>
    </row>
    <row r="24" spans="1:16">
      <c r="A24" s="2" t="s">
        <v>2821</v>
      </c>
      <c r="B24" s="91">
        <v>44</v>
      </c>
      <c r="C24" s="36" t="s">
        <v>1622</v>
      </c>
      <c r="D24" s="5">
        <v>1</v>
      </c>
      <c r="E24" t="s">
        <v>3311</v>
      </c>
      <c r="G24" s="108" t="s">
        <v>3752</v>
      </c>
      <c r="H24" t="s">
        <v>1621</v>
      </c>
      <c r="I24" s="99" t="s">
        <v>4926</v>
      </c>
      <c r="J24" s="109" t="s">
        <v>1623</v>
      </c>
    </row>
    <row r="25" spans="1:16">
      <c r="A25" s="2" t="s">
        <v>2821</v>
      </c>
      <c r="B25" s="91">
        <v>48</v>
      </c>
      <c r="C25" s="36" t="s">
        <v>5098</v>
      </c>
      <c r="D25" s="5">
        <v>1</v>
      </c>
      <c r="E25" t="s">
        <v>2823</v>
      </c>
      <c r="G25" s="108">
        <v>1000</v>
      </c>
      <c r="H25" t="s">
        <v>5099</v>
      </c>
      <c r="I25" s="99" t="s">
        <v>2455</v>
      </c>
      <c r="K25">
        <f>SUM(G25*1)</f>
        <v>1000</v>
      </c>
      <c r="L25">
        <f>SUM(G25*2)</f>
        <v>2000</v>
      </c>
      <c r="M25">
        <f>SUM(G25*5)</f>
        <v>5000</v>
      </c>
      <c r="N25">
        <f>SUM(G25*50)</f>
        <v>50000</v>
      </c>
      <c r="O25">
        <f>SUM(G25*500)</f>
        <v>500000</v>
      </c>
      <c r="P25" s="57">
        <f>SUM(G25*5000)</f>
        <v>5000000</v>
      </c>
    </row>
    <row r="26" spans="1:16">
      <c r="A26" s="2" t="s">
        <v>2821</v>
      </c>
      <c r="B26" s="91">
        <v>48</v>
      </c>
      <c r="C26" s="36" t="s">
        <v>5100</v>
      </c>
      <c r="D26" s="5">
        <v>2</v>
      </c>
      <c r="E26" t="s">
        <v>4311</v>
      </c>
      <c r="F26" t="s">
        <v>3033</v>
      </c>
      <c r="G26" s="108">
        <v>1500</v>
      </c>
      <c r="H26" t="s">
        <v>5101</v>
      </c>
      <c r="I26" s="99" t="s">
        <v>2455</v>
      </c>
      <c r="N26">
        <f>SUM(G26*50)</f>
        <v>75000</v>
      </c>
      <c r="O26">
        <f>SUM(G26*500)</f>
        <v>750000</v>
      </c>
      <c r="P26" s="57">
        <f>SUM(G26*5000)</f>
        <v>7500000</v>
      </c>
    </row>
    <row r="27" spans="1:16">
      <c r="A27" s="2" t="s">
        <v>2821</v>
      </c>
      <c r="B27" s="91">
        <v>48</v>
      </c>
      <c r="C27" s="36" t="s">
        <v>5102</v>
      </c>
      <c r="D27" s="5">
        <v>0</v>
      </c>
      <c r="E27" t="s">
        <v>4311</v>
      </c>
      <c r="F27" t="s">
        <v>830</v>
      </c>
      <c r="G27" s="108">
        <v>500</v>
      </c>
      <c r="H27" t="s">
        <v>5103</v>
      </c>
      <c r="I27" s="99" t="s">
        <v>2455</v>
      </c>
      <c r="L27">
        <f>SUM(G27*2)</f>
        <v>1000</v>
      </c>
      <c r="M27">
        <f>SUM(G27*5)</f>
        <v>2500</v>
      </c>
      <c r="N27">
        <f>SUM(G27*50)</f>
        <v>25000</v>
      </c>
      <c r="O27">
        <f>SUM(G27*500)</f>
        <v>250000</v>
      </c>
      <c r="P27" s="57">
        <f>SUM(G27*5000)</f>
        <v>2500000</v>
      </c>
    </row>
    <row r="28" spans="1:16">
      <c r="A28" s="2" t="s">
        <v>2821</v>
      </c>
      <c r="B28" s="91">
        <v>48</v>
      </c>
      <c r="C28" s="36" t="s">
        <v>5104</v>
      </c>
      <c r="D28" s="5">
        <v>1</v>
      </c>
      <c r="E28" t="s">
        <v>4311</v>
      </c>
      <c r="F28" t="s">
        <v>3028</v>
      </c>
      <c r="G28" s="108">
        <v>1000</v>
      </c>
      <c r="H28" t="s">
        <v>5105</v>
      </c>
      <c r="I28" s="99" t="s">
        <v>2455</v>
      </c>
      <c r="M28">
        <f>SUM(G28*5)</f>
        <v>5000</v>
      </c>
      <c r="N28">
        <f>SUM(G28*50)</f>
        <v>50000</v>
      </c>
      <c r="O28">
        <f>SUM(G28*500)</f>
        <v>500000</v>
      </c>
      <c r="P28" s="57">
        <f>SUM(G28*5000)</f>
        <v>5000000</v>
      </c>
    </row>
    <row r="29" spans="1:16" s="11" customFormat="1">
      <c r="A29" s="10" t="s">
        <v>1095</v>
      </c>
      <c r="B29" s="129">
        <v>67</v>
      </c>
      <c r="C29" s="110" t="s">
        <v>1702</v>
      </c>
      <c r="D29" s="12">
        <v>1</v>
      </c>
      <c r="G29" s="277">
        <v>2000</v>
      </c>
      <c r="H29" s="538" t="s">
        <v>1705</v>
      </c>
      <c r="I29" s="125"/>
      <c r="J29" s="120"/>
      <c r="P29" s="127"/>
    </row>
    <row r="30" spans="1:16">
      <c r="A30" s="2" t="s">
        <v>2821</v>
      </c>
      <c r="B30" s="91">
        <v>48</v>
      </c>
      <c r="C30" s="36" t="s">
        <v>5106</v>
      </c>
      <c r="D30" s="5">
        <v>3</v>
      </c>
      <c r="E30" t="s">
        <v>3309</v>
      </c>
      <c r="F30" t="s">
        <v>3028</v>
      </c>
      <c r="G30" s="108">
        <v>50000</v>
      </c>
      <c r="H30" t="s">
        <v>5107</v>
      </c>
      <c r="I30" s="99" t="s">
        <v>2455</v>
      </c>
      <c r="M30">
        <f>SUM(G30*5)</f>
        <v>250000</v>
      </c>
      <c r="N30">
        <f>SUM(G30*50)</f>
        <v>2500000</v>
      </c>
      <c r="O30">
        <f>SUM(G30*500)</f>
        <v>25000000</v>
      </c>
      <c r="P30" s="57">
        <f>SUM(G30*5000)</f>
        <v>250000000</v>
      </c>
    </row>
    <row r="31" spans="1:16">
      <c r="A31" s="2" t="s">
        <v>2821</v>
      </c>
      <c r="B31" s="91">
        <v>48</v>
      </c>
      <c r="C31" s="36" t="s">
        <v>5108</v>
      </c>
      <c r="D31" s="5">
        <v>1</v>
      </c>
      <c r="E31" t="s">
        <v>3309</v>
      </c>
      <c r="F31" t="s">
        <v>5109</v>
      </c>
      <c r="G31" s="108">
        <v>100000</v>
      </c>
      <c r="H31" t="s">
        <v>5107</v>
      </c>
      <c r="I31" s="99" t="s">
        <v>2455</v>
      </c>
      <c r="K31">
        <f>SUM(G31*1)</f>
        <v>100000</v>
      </c>
      <c r="L31">
        <f>SUM(G31*2)</f>
        <v>200000</v>
      </c>
      <c r="M31">
        <f>SUM(G31*5)</f>
        <v>500000</v>
      </c>
      <c r="N31">
        <f>SUM(G31*50)</f>
        <v>5000000</v>
      </c>
      <c r="O31">
        <f>SUM(G31*500)</f>
        <v>50000000</v>
      </c>
      <c r="P31" s="57">
        <f>SUM(G31*5000)</f>
        <v>500000000</v>
      </c>
    </row>
    <row r="32" spans="1:16">
      <c r="A32" s="2" t="s">
        <v>836</v>
      </c>
      <c r="B32" s="91">
        <v>57</v>
      </c>
      <c r="C32" s="36" t="s">
        <v>5110</v>
      </c>
      <c r="D32" s="5">
        <v>2</v>
      </c>
      <c r="E32" t="s">
        <v>4311</v>
      </c>
      <c r="F32" t="s">
        <v>5111</v>
      </c>
      <c r="G32" s="108">
        <v>800</v>
      </c>
      <c r="H32" t="s">
        <v>5112</v>
      </c>
      <c r="I32" s="99" t="s">
        <v>4926</v>
      </c>
    </row>
    <row r="33" spans="1:16">
      <c r="A33" s="2" t="s">
        <v>836</v>
      </c>
      <c r="B33" s="91">
        <v>57</v>
      </c>
      <c r="C33" s="36" t="s">
        <v>5113</v>
      </c>
      <c r="D33" s="5">
        <v>1</v>
      </c>
      <c r="E33" t="s">
        <v>3309</v>
      </c>
      <c r="G33" s="108">
        <v>20000</v>
      </c>
      <c r="H33" t="s">
        <v>5114</v>
      </c>
      <c r="I33" s="99" t="s">
        <v>4926</v>
      </c>
    </row>
    <row r="34" spans="1:16">
      <c r="A34" s="2" t="s">
        <v>2821</v>
      </c>
      <c r="B34" s="91">
        <v>40</v>
      </c>
      <c r="C34" s="36" t="s">
        <v>5115</v>
      </c>
      <c r="D34" s="5">
        <v>1</v>
      </c>
      <c r="E34" t="s">
        <v>4311</v>
      </c>
      <c r="F34" t="s">
        <v>3024</v>
      </c>
      <c r="G34" s="108">
        <v>2000</v>
      </c>
      <c r="H34" t="s">
        <v>5116</v>
      </c>
      <c r="I34" s="99" t="s">
        <v>2455</v>
      </c>
      <c r="M34">
        <f>SUM(G34*5)</f>
        <v>10000</v>
      </c>
    </row>
    <row r="35" spans="1:16">
      <c r="A35" s="2" t="s">
        <v>2821</v>
      </c>
      <c r="B35" s="91">
        <v>45</v>
      </c>
      <c r="C35" s="36" t="s">
        <v>3911</v>
      </c>
      <c r="D35" s="5">
        <v>20</v>
      </c>
      <c r="E35" t="s">
        <v>3309</v>
      </c>
      <c r="F35" t="s">
        <v>3028</v>
      </c>
      <c r="G35" s="108">
        <v>30000</v>
      </c>
      <c r="H35" t="s">
        <v>3912</v>
      </c>
      <c r="I35" s="99" t="s">
        <v>4926</v>
      </c>
    </row>
    <row r="36" spans="1:16">
      <c r="A36" s="2" t="s">
        <v>2821</v>
      </c>
      <c r="B36" s="91">
        <v>45</v>
      </c>
      <c r="C36" s="36" t="s">
        <v>3907</v>
      </c>
      <c r="D36" s="5">
        <v>2</v>
      </c>
      <c r="E36" t="s">
        <v>3309</v>
      </c>
      <c r="G36" s="108">
        <v>2000</v>
      </c>
      <c r="H36" t="s">
        <v>3908</v>
      </c>
      <c r="I36" s="99" t="s">
        <v>4926</v>
      </c>
    </row>
    <row r="37" spans="1:16">
      <c r="A37" s="2" t="s">
        <v>2821</v>
      </c>
      <c r="B37" s="91">
        <v>45</v>
      </c>
      <c r="C37" s="36" t="s">
        <v>3909</v>
      </c>
      <c r="D37" s="5">
        <v>5</v>
      </c>
      <c r="E37" t="s">
        <v>3309</v>
      </c>
      <c r="G37" s="108">
        <v>3500</v>
      </c>
      <c r="H37" t="s">
        <v>3910</v>
      </c>
      <c r="I37" s="99" t="s">
        <v>4926</v>
      </c>
    </row>
    <row r="38" spans="1:16">
      <c r="A38" s="2" t="s">
        <v>2821</v>
      </c>
      <c r="B38" s="91">
        <v>45</v>
      </c>
      <c r="C38" s="36" t="s">
        <v>3905</v>
      </c>
      <c r="D38" s="5">
        <v>0</v>
      </c>
      <c r="E38" t="s">
        <v>3309</v>
      </c>
      <c r="G38" s="108"/>
      <c r="H38" t="s">
        <v>3906</v>
      </c>
      <c r="I38" s="99"/>
    </row>
    <row r="39" spans="1:16">
      <c r="A39" s="2" t="s">
        <v>2821</v>
      </c>
      <c r="B39" s="91">
        <v>45</v>
      </c>
      <c r="C39" s="36" t="s">
        <v>2607</v>
      </c>
      <c r="D39" s="5">
        <v>0</v>
      </c>
      <c r="E39" t="s">
        <v>3309</v>
      </c>
      <c r="F39" t="s">
        <v>3033</v>
      </c>
      <c r="G39" s="108">
        <v>2000</v>
      </c>
      <c r="H39" t="s">
        <v>2604</v>
      </c>
      <c r="I39" s="99" t="s">
        <v>4926</v>
      </c>
      <c r="J39" s="58" t="s">
        <v>2608</v>
      </c>
    </row>
    <row r="40" spans="1:16">
      <c r="A40" s="2" t="s">
        <v>2821</v>
      </c>
      <c r="B40" s="91">
        <v>45</v>
      </c>
      <c r="C40" s="36" t="s">
        <v>2602</v>
      </c>
      <c r="D40" s="5">
        <v>0</v>
      </c>
      <c r="E40" t="s">
        <v>3309</v>
      </c>
      <c r="G40" s="108">
        <v>500</v>
      </c>
      <c r="H40" t="s">
        <v>2604</v>
      </c>
      <c r="I40" s="99" t="s">
        <v>4926</v>
      </c>
      <c r="J40" s="58" t="s">
        <v>2603</v>
      </c>
    </row>
    <row r="41" spans="1:16">
      <c r="A41" s="2" t="s">
        <v>2821</v>
      </c>
      <c r="B41" s="91">
        <v>45</v>
      </c>
      <c r="C41" s="36" t="s">
        <v>2605</v>
      </c>
      <c r="D41" s="5">
        <v>0</v>
      </c>
      <c r="E41" t="s">
        <v>3309</v>
      </c>
      <c r="G41" s="108">
        <v>750</v>
      </c>
      <c r="H41" t="s">
        <v>2604</v>
      </c>
      <c r="I41" s="99" t="s">
        <v>4926</v>
      </c>
      <c r="J41" s="58" t="s">
        <v>2606</v>
      </c>
    </row>
    <row r="42" spans="1:16">
      <c r="A42" s="2" t="s">
        <v>836</v>
      </c>
      <c r="B42" s="91">
        <v>57</v>
      </c>
      <c r="C42" s="36" t="s">
        <v>5117</v>
      </c>
      <c r="D42" s="5">
        <v>1</v>
      </c>
      <c r="E42" t="s">
        <v>2823</v>
      </c>
      <c r="F42" t="s">
        <v>3028</v>
      </c>
      <c r="G42" s="108">
        <v>3000</v>
      </c>
      <c r="H42" t="s">
        <v>5118</v>
      </c>
      <c r="I42" s="99" t="s">
        <v>4926</v>
      </c>
    </row>
    <row r="43" spans="1:16">
      <c r="A43" s="2" t="s">
        <v>2821</v>
      </c>
      <c r="B43" s="91">
        <v>48</v>
      </c>
      <c r="C43" s="36" t="s">
        <v>5119</v>
      </c>
      <c r="D43" s="5">
        <v>2</v>
      </c>
      <c r="E43" t="s">
        <v>4311</v>
      </c>
      <c r="F43" t="s">
        <v>3028</v>
      </c>
      <c r="G43" s="108">
        <v>500</v>
      </c>
      <c r="H43" t="s">
        <v>5120</v>
      </c>
      <c r="I43" s="99" t="s">
        <v>2455</v>
      </c>
      <c r="M43">
        <f>SUM(G43*5)</f>
        <v>2500</v>
      </c>
      <c r="N43">
        <f>SUM(G43*50)</f>
        <v>25000</v>
      </c>
      <c r="O43">
        <f>SUM(G43*500)</f>
        <v>250000</v>
      </c>
      <c r="P43" s="57">
        <f>SUM(G43*5000)</f>
        <v>2500000</v>
      </c>
    </row>
    <row r="44" spans="1:16">
      <c r="A44" s="2" t="s">
        <v>1860</v>
      </c>
      <c r="B44" s="91">
        <v>142</v>
      </c>
      <c r="C44" s="36" t="s">
        <v>3913</v>
      </c>
      <c r="D44" s="5">
        <v>0</v>
      </c>
      <c r="E44" t="s">
        <v>3311</v>
      </c>
      <c r="G44" s="108">
        <v>1000</v>
      </c>
      <c r="H44" t="s">
        <v>3914</v>
      </c>
      <c r="I44" s="99" t="s">
        <v>4926</v>
      </c>
      <c r="J44" s="58" t="s">
        <v>2465</v>
      </c>
    </row>
    <row r="45" spans="1:16">
      <c r="A45" s="2" t="s">
        <v>1860</v>
      </c>
      <c r="B45" s="91">
        <v>142</v>
      </c>
      <c r="C45" s="36" t="s">
        <v>4029</v>
      </c>
      <c r="D45" s="5">
        <v>2</v>
      </c>
      <c r="E45" t="s">
        <v>3311</v>
      </c>
      <c r="G45" s="108">
        <v>4000</v>
      </c>
      <c r="H45" t="s">
        <v>4030</v>
      </c>
      <c r="I45" s="99" t="s">
        <v>4926</v>
      </c>
    </row>
    <row r="46" spans="1:16">
      <c r="A46" s="2" t="s">
        <v>2821</v>
      </c>
      <c r="B46" s="91">
        <v>48</v>
      </c>
      <c r="C46" s="36" t="s">
        <v>5121</v>
      </c>
      <c r="D46" s="5">
        <v>1</v>
      </c>
      <c r="E46" t="s">
        <v>4311</v>
      </c>
      <c r="F46" t="s">
        <v>3033</v>
      </c>
      <c r="G46" s="108">
        <v>2000</v>
      </c>
      <c r="I46" s="99" t="s">
        <v>2455</v>
      </c>
      <c r="N46">
        <f>SUM(G46*50)</f>
        <v>100000</v>
      </c>
      <c r="O46">
        <f>SUM(G46*500)</f>
        <v>1000000</v>
      </c>
      <c r="P46" s="57">
        <f>SUM(G46*5000)</f>
        <v>10000000</v>
      </c>
    </row>
    <row r="47" spans="1:16">
      <c r="A47" s="2" t="s">
        <v>2821</v>
      </c>
      <c r="B47" s="91">
        <v>45</v>
      </c>
      <c r="C47" s="36" t="s">
        <v>4031</v>
      </c>
      <c r="D47" s="5">
        <v>1</v>
      </c>
      <c r="E47" t="s">
        <v>2823</v>
      </c>
      <c r="G47" s="141" t="s">
        <v>4032</v>
      </c>
      <c r="H47" t="s">
        <v>4034</v>
      </c>
      <c r="I47" s="99" t="s">
        <v>4926</v>
      </c>
      <c r="J47" s="58" t="s">
        <v>4033</v>
      </c>
    </row>
    <row r="48" spans="1:16">
      <c r="A48" s="2" t="s">
        <v>2821</v>
      </c>
      <c r="B48" s="91">
        <v>45</v>
      </c>
      <c r="C48" s="36" t="s">
        <v>4035</v>
      </c>
      <c r="D48" s="5">
        <v>1</v>
      </c>
      <c r="E48" t="s">
        <v>2823</v>
      </c>
      <c r="G48" s="108">
        <v>8000</v>
      </c>
      <c r="H48" t="s">
        <v>4036</v>
      </c>
      <c r="I48" s="99" t="s">
        <v>4926</v>
      </c>
      <c r="J48" s="58" t="s">
        <v>2465</v>
      </c>
    </row>
    <row r="49" spans="1:16">
      <c r="A49" s="2" t="s">
        <v>2821</v>
      </c>
      <c r="B49" s="91">
        <v>48</v>
      </c>
      <c r="C49" s="36" t="s">
        <v>5122</v>
      </c>
      <c r="D49" s="5">
        <v>1</v>
      </c>
      <c r="E49" t="s">
        <v>4311</v>
      </c>
      <c r="F49" t="s">
        <v>3028</v>
      </c>
      <c r="G49" s="108">
        <v>5000</v>
      </c>
      <c r="H49" t="s">
        <v>5123</v>
      </c>
      <c r="I49" s="99" t="s">
        <v>2455</v>
      </c>
      <c r="M49">
        <f>SUM(G49*5)</f>
        <v>25000</v>
      </c>
      <c r="N49">
        <f t="shared" ref="N49:N54" si="4">SUM(G49*50)</f>
        <v>250000</v>
      </c>
      <c r="O49">
        <f t="shared" ref="O49:O54" si="5">SUM(G49*500)</f>
        <v>2500000</v>
      </c>
      <c r="P49" s="57">
        <f t="shared" ref="P49:P54" si="6">SUM(G49*5000)</f>
        <v>25000000</v>
      </c>
    </row>
    <row r="50" spans="1:16">
      <c r="A50" s="2" t="s">
        <v>836</v>
      </c>
      <c r="B50" s="91">
        <v>58</v>
      </c>
      <c r="C50" s="36" t="s">
        <v>5124</v>
      </c>
      <c r="D50" s="5">
        <v>2</v>
      </c>
      <c r="E50" t="s">
        <v>2823</v>
      </c>
      <c r="F50" t="s">
        <v>830</v>
      </c>
      <c r="G50" s="108">
        <v>2000</v>
      </c>
      <c r="H50" t="s">
        <v>5125</v>
      </c>
      <c r="I50" s="99" t="s">
        <v>2455</v>
      </c>
      <c r="L50">
        <f>SUM(G50*2)</f>
        <v>4000</v>
      </c>
      <c r="M50">
        <f>SUM(G50*5)</f>
        <v>10000</v>
      </c>
      <c r="N50">
        <f t="shared" si="4"/>
        <v>100000</v>
      </c>
      <c r="O50">
        <f t="shared" si="5"/>
        <v>1000000</v>
      </c>
      <c r="P50" s="57">
        <f t="shared" si="6"/>
        <v>10000000</v>
      </c>
    </row>
    <row r="51" spans="1:16">
      <c r="A51" s="2" t="s">
        <v>2821</v>
      </c>
      <c r="B51" s="91">
        <v>50</v>
      </c>
      <c r="C51" s="36" t="s">
        <v>5126</v>
      </c>
      <c r="D51" s="5">
        <v>0</v>
      </c>
      <c r="E51" t="s">
        <v>4311</v>
      </c>
      <c r="G51" s="108">
        <v>1200</v>
      </c>
      <c r="H51" t="s">
        <v>5127</v>
      </c>
      <c r="I51" s="99" t="s">
        <v>4926</v>
      </c>
      <c r="M51">
        <f>SUM(G51*5)</f>
        <v>6000</v>
      </c>
      <c r="N51">
        <f t="shared" si="4"/>
        <v>60000</v>
      </c>
      <c r="O51">
        <f t="shared" si="5"/>
        <v>600000</v>
      </c>
      <c r="P51" s="57">
        <f t="shared" si="6"/>
        <v>6000000</v>
      </c>
    </row>
    <row r="52" spans="1:16">
      <c r="A52" s="2" t="s">
        <v>2821</v>
      </c>
      <c r="B52" s="91">
        <v>50</v>
      </c>
      <c r="C52" s="36" t="s">
        <v>5128</v>
      </c>
      <c r="D52" s="5">
        <v>2</v>
      </c>
      <c r="E52" t="s">
        <v>4311</v>
      </c>
      <c r="F52" t="s">
        <v>3033</v>
      </c>
      <c r="G52" s="108">
        <v>800</v>
      </c>
      <c r="H52" t="s">
        <v>5241</v>
      </c>
      <c r="I52" s="99" t="s">
        <v>2455</v>
      </c>
      <c r="N52">
        <f t="shared" si="4"/>
        <v>40000</v>
      </c>
      <c r="O52">
        <f t="shared" si="5"/>
        <v>400000</v>
      </c>
      <c r="P52" s="57">
        <f t="shared" si="6"/>
        <v>4000000</v>
      </c>
    </row>
    <row r="53" spans="1:16">
      <c r="A53" s="2" t="s">
        <v>2821</v>
      </c>
      <c r="B53" s="91">
        <v>50</v>
      </c>
      <c r="C53" s="36" t="s">
        <v>5242</v>
      </c>
      <c r="D53" s="5">
        <v>1</v>
      </c>
      <c r="E53" t="s">
        <v>4311</v>
      </c>
      <c r="F53" t="s">
        <v>3028</v>
      </c>
      <c r="G53" s="108">
        <v>400</v>
      </c>
      <c r="H53" t="s">
        <v>5243</v>
      </c>
      <c r="I53" s="99" t="s">
        <v>2455</v>
      </c>
      <c r="M53">
        <f>SUM(G53*5)</f>
        <v>2000</v>
      </c>
      <c r="N53">
        <f t="shared" si="4"/>
        <v>20000</v>
      </c>
      <c r="O53">
        <f t="shared" si="5"/>
        <v>200000</v>
      </c>
      <c r="P53" s="57">
        <f t="shared" si="6"/>
        <v>2000000</v>
      </c>
    </row>
    <row r="54" spans="1:16">
      <c r="A54" s="2" t="s">
        <v>2821</v>
      </c>
      <c r="B54" s="91">
        <v>50</v>
      </c>
      <c r="C54" s="36" t="s">
        <v>5244</v>
      </c>
      <c r="D54" s="5">
        <v>1</v>
      </c>
      <c r="E54" t="s">
        <v>4311</v>
      </c>
      <c r="G54" s="108">
        <v>100</v>
      </c>
      <c r="H54" s="3" t="s">
        <v>5245</v>
      </c>
      <c r="I54" s="99" t="s">
        <v>2455</v>
      </c>
      <c r="K54">
        <f>SUM(G54*1)</f>
        <v>100</v>
      </c>
      <c r="L54">
        <f>SUM(G54*2)</f>
        <v>200</v>
      </c>
      <c r="M54">
        <f>SUM(G54*5)</f>
        <v>500</v>
      </c>
      <c r="N54">
        <f t="shared" si="4"/>
        <v>5000</v>
      </c>
      <c r="O54">
        <f t="shared" si="5"/>
        <v>50000</v>
      </c>
      <c r="P54" s="57">
        <f t="shared" si="6"/>
        <v>500000</v>
      </c>
    </row>
    <row r="55" spans="1:16">
      <c r="A55" s="2" t="s">
        <v>2821</v>
      </c>
      <c r="B55" s="91">
        <v>45</v>
      </c>
      <c r="C55" s="36" t="s">
        <v>4037</v>
      </c>
      <c r="D55" s="5">
        <v>1</v>
      </c>
      <c r="E55" t="s">
        <v>2823</v>
      </c>
      <c r="G55" s="108" t="s">
        <v>3751</v>
      </c>
      <c r="I55" s="99" t="s">
        <v>4926</v>
      </c>
      <c r="J55" s="109" t="s">
        <v>1620</v>
      </c>
    </row>
    <row r="56" spans="1:16">
      <c r="A56" s="2" t="s">
        <v>2821</v>
      </c>
      <c r="B56" s="91">
        <v>45</v>
      </c>
      <c r="C56" s="36" t="s">
        <v>4038</v>
      </c>
      <c r="D56" s="5">
        <v>2</v>
      </c>
      <c r="E56" t="s">
        <v>3311</v>
      </c>
      <c r="G56" s="108" t="s">
        <v>4039</v>
      </c>
      <c r="I56" s="99" t="s">
        <v>4926</v>
      </c>
      <c r="J56" s="109" t="s">
        <v>1623</v>
      </c>
    </row>
    <row r="57" spans="1:16">
      <c r="A57" s="2" t="s">
        <v>2821</v>
      </c>
      <c r="B57" s="91">
        <v>45</v>
      </c>
      <c r="C57" s="36" t="s">
        <v>4040</v>
      </c>
      <c r="D57" s="5">
        <v>0</v>
      </c>
      <c r="E57" t="s">
        <v>2823</v>
      </c>
      <c r="G57" s="141" t="s">
        <v>4032</v>
      </c>
      <c r="H57" t="s">
        <v>3928</v>
      </c>
      <c r="I57" s="99" t="s">
        <v>4926</v>
      </c>
      <c r="J57" s="58" t="s">
        <v>2465</v>
      </c>
    </row>
    <row r="58" spans="1:16">
      <c r="A58" s="2" t="s">
        <v>836</v>
      </c>
      <c r="B58" s="91">
        <v>59</v>
      </c>
      <c r="C58" s="36" t="s">
        <v>5246</v>
      </c>
      <c r="D58" s="5">
        <v>1</v>
      </c>
      <c r="E58" t="s">
        <v>2823</v>
      </c>
      <c r="F58" t="s">
        <v>3028</v>
      </c>
      <c r="G58" s="108">
        <v>2400</v>
      </c>
      <c r="H58" t="s">
        <v>5141</v>
      </c>
      <c r="I58" s="99" t="s">
        <v>2455</v>
      </c>
      <c r="M58">
        <f>SUM(G58*5)</f>
        <v>12000</v>
      </c>
      <c r="N58">
        <f>SUM(G58*50)</f>
        <v>120000</v>
      </c>
      <c r="O58">
        <f>SUM(G58*500)</f>
        <v>1200000</v>
      </c>
      <c r="P58" s="57">
        <f>SUM(G58*5000)</f>
        <v>12000000</v>
      </c>
    </row>
    <row r="59" spans="1:16">
      <c r="A59" s="5" t="s">
        <v>1095</v>
      </c>
      <c r="B59" s="91">
        <v>67</v>
      </c>
      <c r="C59" s="36" t="s">
        <v>1703</v>
      </c>
      <c r="D59" s="5">
        <v>2</v>
      </c>
      <c r="G59" s="57">
        <v>15000</v>
      </c>
    </row>
    <row r="60" spans="1:16" s="11" customFormat="1" ht="24">
      <c r="A60" s="12" t="s">
        <v>1095</v>
      </c>
      <c r="B60" s="129">
        <v>67</v>
      </c>
      <c r="C60" s="110" t="s">
        <v>1704</v>
      </c>
      <c r="D60" s="12"/>
      <c r="G60" s="127">
        <v>3500</v>
      </c>
      <c r="H60" s="539" t="s">
        <v>1706</v>
      </c>
      <c r="I60" s="120"/>
      <c r="J60" s="120" t="s">
        <v>1906</v>
      </c>
      <c r="P60" s="127"/>
    </row>
    <row r="61" spans="1:16">
      <c r="A61" s="2" t="s">
        <v>836</v>
      </c>
      <c r="B61" s="91">
        <v>59</v>
      </c>
      <c r="C61" s="36" t="s">
        <v>5142</v>
      </c>
      <c r="D61" s="5">
        <v>1</v>
      </c>
      <c r="E61" t="s">
        <v>4311</v>
      </c>
      <c r="G61" s="108">
        <v>1000</v>
      </c>
      <c r="H61" t="s">
        <v>5143</v>
      </c>
      <c r="I61" s="99" t="s">
        <v>4926</v>
      </c>
    </row>
    <row r="62" spans="1:16">
      <c r="A62" s="2" t="s">
        <v>1747</v>
      </c>
      <c r="B62" s="91">
        <v>191</v>
      </c>
      <c r="C62" s="36" t="s">
        <v>5071</v>
      </c>
      <c r="D62" s="5">
        <v>2</v>
      </c>
      <c r="E62" t="s">
        <v>3309</v>
      </c>
      <c r="G62" s="141">
        <v>5000</v>
      </c>
      <c r="H62" t="s">
        <v>5072</v>
      </c>
      <c r="I62" s="99" t="s">
        <v>4926</v>
      </c>
    </row>
    <row r="63" spans="1:16">
      <c r="A63" s="2" t="s">
        <v>1747</v>
      </c>
      <c r="B63" s="91">
        <v>191</v>
      </c>
      <c r="C63" s="36" t="s">
        <v>5074</v>
      </c>
      <c r="E63" t="s">
        <v>3309</v>
      </c>
      <c r="G63" s="141">
        <v>4000</v>
      </c>
      <c r="I63" s="99" t="s">
        <v>4926</v>
      </c>
    </row>
    <row r="64" spans="1:16">
      <c r="A64" s="2" t="s">
        <v>1747</v>
      </c>
      <c r="B64" s="91">
        <v>191</v>
      </c>
      <c r="C64" s="36" t="s">
        <v>5073</v>
      </c>
      <c r="E64" t="s">
        <v>3309</v>
      </c>
      <c r="G64" s="141">
        <v>1000</v>
      </c>
      <c r="I64" s="99" t="s">
        <v>4926</v>
      </c>
    </row>
    <row r="65" spans="1:16">
      <c r="A65" s="2" t="s">
        <v>2821</v>
      </c>
      <c r="B65" s="91">
        <v>45</v>
      </c>
      <c r="C65" s="36" t="s">
        <v>3929</v>
      </c>
      <c r="D65" s="5">
        <v>5</v>
      </c>
      <c r="E65" t="s">
        <v>3309</v>
      </c>
      <c r="F65" t="s">
        <v>3033</v>
      </c>
      <c r="G65" s="108">
        <v>50000</v>
      </c>
      <c r="H65" t="s">
        <v>3930</v>
      </c>
      <c r="I65" s="99" t="s">
        <v>4926</v>
      </c>
      <c r="J65" s="58" t="s">
        <v>2465</v>
      </c>
    </row>
    <row r="66" spans="1:16">
      <c r="A66" s="2" t="s">
        <v>2821</v>
      </c>
      <c r="B66" s="91">
        <v>50</v>
      </c>
      <c r="C66" s="36" t="s">
        <v>5144</v>
      </c>
      <c r="D66" s="5">
        <v>8</v>
      </c>
      <c r="E66" t="s">
        <v>4311</v>
      </c>
      <c r="F66" t="s">
        <v>3033</v>
      </c>
      <c r="G66" s="108">
        <v>10</v>
      </c>
      <c r="H66" t="s">
        <v>5145</v>
      </c>
      <c r="I66" s="99" t="s">
        <v>2455</v>
      </c>
      <c r="N66">
        <f>SUM(G66*50)</f>
        <v>500</v>
      </c>
      <c r="O66">
        <f>SUM(G66*500)</f>
        <v>5000</v>
      </c>
      <c r="P66" s="57">
        <f>SUM(G66*5000)</f>
        <v>50000</v>
      </c>
    </row>
    <row r="67" spans="1:16">
      <c r="A67" s="2" t="s">
        <v>2821</v>
      </c>
      <c r="B67" s="91">
        <v>50</v>
      </c>
      <c r="C67" s="36" t="s">
        <v>5146</v>
      </c>
      <c r="D67" s="5">
        <v>40</v>
      </c>
      <c r="E67" t="s">
        <v>3311</v>
      </c>
      <c r="F67" t="s">
        <v>3033</v>
      </c>
      <c r="G67" s="108">
        <v>1000</v>
      </c>
      <c r="H67" t="s">
        <v>5147</v>
      </c>
      <c r="I67" s="99" t="s">
        <v>2455</v>
      </c>
      <c r="N67">
        <f>SUM(G67*50)</f>
        <v>50000</v>
      </c>
      <c r="O67">
        <f>SUM(G67*500)</f>
        <v>500000</v>
      </c>
      <c r="P67" s="57">
        <f>SUM(G67*5000)</f>
        <v>5000000</v>
      </c>
    </row>
    <row r="68" spans="1:16">
      <c r="A68" s="2" t="s">
        <v>836</v>
      </c>
      <c r="B68" s="91">
        <v>59</v>
      </c>
      <c r="C68" s="36" t="s">
        <v>5148</v>
      </c>
      <c r="D68" s="5">
        <v>1</v>
      </c>
      <c r="E68" t="s">
        <v>3309</v>
      </c>
      <c r="G68" s="108">
        <v>500</v>
      </c>
      <c r="H68" t="s">
        <v>5149</v>
      </c>
      <c r="I68" s="99" t="s">
        <v>4926</v>
      </c>
    </row>
    <row r="69" spans="1:16">
      <c r="A69" s="2" t="s">
        <v>836</v>
      </c>
      <c r="B69" s="91">
        <v>59</v>
      </c>
      <c r="C69" s="36" t="s">
        <v>5150</v>
      </c>
      <c r="D69" s="5">
        <v>1</v>
      </c>
      <c r="E69" t="s">
        <v>2828</v>
      </c>
      <c r="G69" s="108">
        <v>2000</v>
      </c>
      <c r="H69" t="s">
        <v>5151</v>
      </c>
      <c r="I69" s="99" t="s">
        <v>2455</v>
      </c>
      <c r="K69">
        <f t="shared" ref="K69:K74" si="7">SUM(G69*1)</f>
        <v>2000</v>
      </c>
      <c r="L69">
        <f t="shared" ref="L69:L74" si="8">SUM(G69*2)</f>
        <v>4000</v>
      </c>
      <c r="M69">
        <f t="shared" ref="M69:M75" si="9">SUM(G69*5)</f>
        <v>10000</v>
      </c>
      <c r="N69">
        <f t="shared" ref="N69:N75" si="10">SUM(G69*50)</f>
        <v>100000</v>
      </c>
      <c r="O69">
        <f t="shared" ref="O69:O75" si="11">SUM(G69*500)</f>
        <v>1000000</v>
      </c>
      <c r="P69" s="57">
        <f t="shared" ref="P69:P75" si="12">SUM(G69*5000)</f>
        <v>10000000</v>
      </c>
    </row>
    <row r="70" spans="1:16">
      <c r="A70" s="2" t="s">
        <v>836</v>
      </c>
      <c r="B70" s="91">
        <v>59</v>
      </c>
      <c r="C70" s="36" t="s">
        <v>5152</v>
      </c>
      <c r="D70" s="5">
        <v>2</v>
      </c>
      <c r="E70" t="s">
        <v>2828</v>
      </c>
      <c r="G70" s="108">
        <v>5000</v>
      </c>
      <c r="H70" t="s">
        <v>5151</v>
      </c>
      <c r="I70" s="99" t="s">
        <v>2455</v>
      </c>
      <c r="K70">
        <f t="shared" si="7"/>
        <v>5000</v>
      </c>
      <c r="L70">
        <f t="shared" si="8"/>
        <v>10000</v>
      </c>
      <c r="M70">
        <f t="shared" si="9"/>
        <v>25000</v>
      </c>
      <c r="N70">
        <f t="shared" si="10"/>
        <v>250000</v>
      </c>
      <c r="O70">
        <f t="shared" si="11"/>
        <v>2500000</v>
      </c>
      <c r="P70" s="57">
        <f t="shared" si="12"/>
        <v>25000000</v>
      </c>
    </row>
    <row r="71" spans="1:16">
      <c r="A71" s="2" t="s">
        <v>836</v>
      </c>
      <c r="B71" s="91">
        <v>59</v>
      </c>
      <c r="C71" s="36" t="s">
        <v>1773</v>
      </c>
      <c r="D71" s="5">
        <v>4</v>
      </c>
      <c r="E71" t="s">
        <v>2828</v>
      </c>
      <c r="G71" s="108">
        <v>10000</v>
      </c>
      <c r="H71" t="s">
        <v>5151</v>
      </c>
      <c r="I71" s="99" t="s">
        <v>2455</v>
      </c>
      <c r="K71">
        <f t="shared" si="7"/>
        <v>10000</v>
      </c>
      <c r="L71">
        <f t="shared" si="8"/>
        <v>20000</v>
      </c>
      <c r="M71">
        <f t="shared" si="9"/>
        <v>50000</v>
      </c>
      <c r="N71">
        <f t="shared" si="10"/>
        <v>500000</v>
      </c>
      <c r="O71">
        <f t="shared" si="11"/>
        <v>5000000</v>
      </c>
      <c r="P71" s="57">
        <f t="shared" si="12"/>
        <v>50000000</v>
      </c>
    </row>
    <row r="72" spans="1:16">
      <c r="A72" s="2" t="s">
        <v>836</v>
      </c>
      <c r="B72" s="91">
        <v>60</v>
      </c>
      <c r="C72" s="36" t="s">
        <v>1774</v>
      </c>
      <c r="D72" s="5">
        <v>1</v>
      </c>
      <c r="E72" t="s">
        <v>3309</v>
      </c>
      <c r="G72" s="108">
        <v>1000</v>
      </c>
      <c r="I72" s="99" t="s">
        <v>2455</v>
      </c>
      <c r="K72">
        <f t="shared" si="7"/>
        <v>1000</v>
      </c>
      <c r="L72">
        <f t="shared" si="8"/>
        <v>2000</v>
      </c>
      <c r="M72">
        <f t="shared" si="9"/>
        <v>5000</v>
      </c>
      <c r="N72">
        <f t="shared" si="10"/>
        <v>50000</v>
      </c>
      <c r="O72">
        <f t="shared" si="11"/>
        <v>500000</v>
      </c>
      <c r="P72" s="57">
        <f t="shared" si="12"/>
        <v>5000000</v>
      </c>
    </row>
    <row r="73" spans="1:16">
      <c r="A73" s="2" t="s">
        <v>836</v>
      </c>
      <c r="B73" s="91">
        <v>60</v>
      </c>
      <c r="C73" s="36" t="s">
        <v>1775</v>
      </c>
      <c r="D73" s="5">
        <v>2</v>
      </c>
      <c r="E73" t="s">
        <v>3309</v>
      </c>
      <c r="G73" s="108">
        <v>2000</v>
      </c>
      <c r="I73" s="99" t="s">
        <v>2455</v>
      </c>
      <c r="K73">
        <f t="shared" si="7"/>
        <v>2000</v>
      </c>
      <c r="L73">
        <f t="shared" si="8"/>
        <v>4000</v>
      </c>
      <c r="M73">
        <f t="shared" si="9"/>
        <v>10000</v>
      </c>
      <c r="N73">
        <f t="shared" si="10"/>
        <v>100000</v>
      </c>
      <c r="O73">
        <f t="shared" si="11"/>
        <v>1000000</v>
      </c>
      <c r="P73" s="57">
        <f t="shared" si="12"/>
        <v>10000000</v>
      </c>
    </row>
    <row r="74" spans="1:16">
      <c r="A74" s="2" t="s">
        <v>836</v>
      </c>
      <c r="B74" s="91">
        <v>60</v>
      </c>
      <c r="C74" s="36" t="s">
        <v>1776</v>
      </c>
      <c r="D74" s="5">
        <v>4</v>
      </c>
      <c r="E74" t="s">
        <v>3309</v>
      </c>
      <c r="G74" s="108">
        <v>5000</v>
      </c>
      <c r="I74" s="99" t="s">
        <v>2455</v>
      </c>
      <c r="K74">
        <f t="shared" si="7"/>
        <v>5000</v>
      </c>
      <c r="L74">
        <f t="shared" si="8"/>
        <v>10000</v>
      </c>
      <c r="M74">
        <f t="shared" si="9"/>
        <v>25000</v>
      </c>
      <c r="N74">
        <f t="shared" si="10"/>
        <v>250000</v>
      </c>
      <c r="O74">
        <f t="shared" si="11"/>
        <v>2500000</v>
      </c>
      <c r="P74" s="57">
        <f t="shared" si="12"/>
        <v>25000000</v>
      </c>
    </row>
    <row r="75" spans="1:16">
      <c r="A75" s="2" t="s">
        <v>2821</v>
      </c>
      <c r="B75" s="91">
        <v>50</v>
      </c>
      <c r="C75" s="36" t="s">
        <v>1777</v>
      </c>
      <c r="D75" s="5">
        <v>4</v>
      </c>
      <c r="E75" t="s">
        <v>3311</v>
      </c>
      <c r="F75" t="s">
        <v>3028</v>
      </c>
      <c r="G75" s="108">
        <v>50000</v>
      </c>
      <c r="H75" t="s">
        <v>1778</v>
      </c>
      <c r="I75" s="99" t="s">
        <v>2455</v>
      </c>
      <c r="M75">
        <f t="shared" si="9"/>
        <v>250000</v>
      </c>
      <c r="N75">
        <f t="shared" si="10"/>
        <v>2500000</v>
      </c>
      <c r="O75">
        <f t="shared" si="11"/>
        <v>25000000</v>
      </c>
      <c r="P75" s="57">
        <f t="shared" si="12"/>
        <v>250000000</v>
      </c>
    </row>
    <row r="76" spans="1:16">
      <c r="A76" s="2" t="s">
        <v>2821</v>
      </c>
      <c r="B76" s="91">
        <v>42</v>
      </c>
      <c r="C76" s="36" t="s">
        <v>5297</v>
      </c>
      <c r="D76" s="5">
        <v>0</v>
      </c>
      <c r="E76" t="s">
        <v>4311</v>
      </c>
      <c r="F76" t="s">
        <v>378</v>
      </c>
      <c r="G76" s="108"/>
      <c r="H76" s="3" t="s">
        <v>4766</v>
      </c>
      <c r="I76" s="99"/>
    </row>
    <row r="77" spans="1:16">
      <c r="A77" s="2" t="s">
        <v>2821</v>
      </c>
      <c r="B77" s="91">
        <v>41</v>
      </c>
      <c r="C77" s="36" t="s">
        <v>4767</v>
      </c>
      <c r="D77" s="5">
        <v>0</v>
      </c>
      <c r="E77" t="s">
        <v>4311</v>
      </c>
      <c r="F77" t="s">
        <v>378</v>
      </c>
      <c r="G77" s="108" t="s">
        <v>3752</v>
      </c>
      <c r="H77" s="3" t="s">
        <v>4768</v>
      </c>
      <c r="I77" s="99" t="s">
        <v>4926</v>
      </c>
    </row>
    <row r="78" spans="1:16">
      <c r="A78" s="2" t="s">
        <v>2821</v>
      </c>
      <c r="B78" s="91">
        <v>40</v>
      </c>
      <c r="C78" s="36" t="s">
        <v>4769</v>
      </c>
      <c r="D78" s="5">
        <v>4</v>
      </c>
      <c r="E78" t="s">
        <v>3309</v>
      </c>
      <c r="F78" t="s">
        <v>4770</v>
      </c>
      <c r="G78" s="108">
        <v>5000</v>
      </c>
      <c r="I78" s="99" t="s">
        <v>2455</v>
      </c>
      <c r="K78">
        <f t="shared" ref="K78:K89" si="13">SUM(G78*1)</f>
        <v>5000</v>
      </c>
      <c r="L78">
        <f t="shared" ref="L78:L89" si="14">SUM(G78*2)</f>
        <v>10000</v>
      </c>
      <c r="M78">
        <f t="shared" ref="M78:M89" si="15">SUM(G78*5)</f>
        <v>25000</v>
      </c>
      <c r="N78">
        <f t="shared" ref="N78:N89" si="16">SUM(G78*50)</f>
        <v>250000</v>
      </c>
      <c r="O78">
        <f t="shared" ref="O78:O89" si="17">SUM(G78*500)</f>
        <v>2500000</v>
      </c>
    </row>
    <row r="79" spans="1:16">
      <c r="A79" s="2" t="s">
        <v>2821</v>
      </c>
      <c r="B79" s="91">
        <v>40</v>
      </c>
      <c r="C79" s="36" t="s">
        <v>4771</v>
      </c>
      <c r="D79" s="5">
        <v>3</v>
      </c>
      <c r="E79" t="s">
        <v>2823</v>
      </c>
      <c r="F79" t="s">
        <v>4770</v>
      </c>
      <c r="G79" s="108">
        <v>3000</v>
      </c>
      <c r="I79" s="99" t="s">
        <v>2455</v>
      </c>
      <c r="K79">
        <f t="shared" si="13"/>
        <v>3000</v>
      </c>
      <c r="L79">
        <f t="shared" si="14"/>
        <v>6000</v>
      </c>
      <c r="M79">
        <f t="shared" si="15"/>
        <v>15000</v>
      </c>
      <c r="N79">
        <f t="shared" si="16"/>
        <v>150000</v>
      </c>
      <c r="O79">
        <f t="shared" si="17"/>
        <v>1500000</v>
      </c>
    </row>
    <row r="80" spans="1:16">
      <c r="A80" s="2" t="s">
        <v>2821</v>
      </c>
      <c r="B80" s="91">
        <v>40</v>
      </c>
      <c r="C80" s="36" t="s">
        <v>4772</v>
      </c>
      <c r="D80" s="5">
        <v>3</v>
      </c>
      <c r="E80" t="s">
        <v>2823</v>
      </c>
      <c r="F80" t="s">
        <v>4770</v>
      </c>
      <c r="G80" s="108">
        <v>2500</v>
      </c>
      <c r="I80" s="99" t="s">
        <v>2455</v>
      </c>
      <c r="K80">
        <f t="shared" si="13"/>
        <v>2500</v>
      </c>
      <c r="L80">
        <f t="shared" si="14"/>
        <v>5000</v>
      </c>
      <c r="M80">
        <f t="shared" si="15"/>
        <v>12500</v>
      </c>
      <c r="N80">
        <f t="shared" si="16"/>
        <v>125000</v>
      </c>
      <c r="O80">
        <f t="shared" si="17"/>
        <v>1250000</v>
      </c>
    </row>
    <row r="81" spans="1:16">
      <c r="A81" s="2" t="s">
        <v>2821</v>
      </c>
      <c r="B81" s="91">
        <v>40</v>
      </c>
      <c r="C81" s="36" t="s">
        <v>4778</v>
      </c>
      <c r="D81" s="5">
        <v>1</v>
      </c>
      <c r="E81" t="s">
        <v>4311</v>
      </c>
      <c r="G81" s="108">
        <v>200</v>
      </c>
      <c r="I81" s="99" t="s">
        <v>2455</v>
      </c>
      <c r="K81">
        <f t="shared" si="13"/>
        <v>200</v>
      </c>
      <c r="L81">
        <f t="shared" si="14"/>
        <v>400</v>
      </c>
      <c r="M81">
        <f t="shared" si="15"/>
        <v>1000</v>
      </c>
      <c r="N81">
        <f t="shared" si="16"/>
        <v>10000</v>
      </c>
      <c r="O81">
        <f t="shared" si="17"/>
        <v>100000</v>
      </c>
      <c r="P81" s="57">
        <f t="shared" ref="P81:P89" si="18">SUM(G81*5000)</f>
        <v>1000000</v>
      </c>
    </row>
    <row r="82" spans="1:16">
      <c r="A82" s="2" t="s">
        <v>2821</v>
      </c>
      <c r="B82" s="91">
        <v>40</v>
      </c>
      <c r="C82" s="36" t="s">
        <v>4779</v>
      </c>
      <c r="D82" s="5">
        <v>1</v>
      </c>
      <c r="E82" t="s">
        <v>4311</v>
      </c>
      <c r="G82" s="108">
        <v>100</v>
      </c>
      <c r="I82" s="99" t="s">
        <v>2455</v>
      </c>
      <c r="K82">
        <f t="shared" si="13"/>
        <v>100</v>
      </c>
      <c r="L82">
        <f t="shared" si="14"/>
        <v>200</v>
      </c>
      <c r="M82">
        <f t="shared" si="15"/>
        <v>500</v>
      </c>
      <c r="N82">
        <f t="shared" si="16"/>
        <v>5000</v>
      </c>
      <c r="O82">
        <f t="shared" si="17"/>
        <v>50000</v>
      </c>
      <c r="P82" s="57">
        <f t="shared" si="18"/>
        <v>500000</v>
      </c>
    </row>
    <row r="83" spans="1:16">
      <c r="A83" s="2" t="s">
        <v>2821</v>
      </c>
      <c r="B83" s="91">
        <v>40</v>
      </c>
      <c r="C83" s="36" t="s">
        <v>4773</v>
      </c>
      <c r="D83" s="5">
        <v>3</v>
      </c>
      <c r="E83" t="s">
        <v>4311</v>
      </c>
      <c r="G83" s="108">
        <v>2000</v>
      </c>
      <c r="I83" s="99" t="s">
        <v>2455</v>
      </c>
      <c r="K83">
        <f t="shared" si="13"/>
        <v>2000</v>
      </c>
      <c r="L83">
        <f t="shared" si="14"/>
        <v>4000</v>
      </c>
      <c r="M83">
        <f t="shared" si="15"/>
        <v>10000</v>
      </c>
      <c r="N83">
        <f t="shared" si="16"/>
        <v>100000</v>
      </c>
      <c r="O83">
        <f t="shared" si="17"/>
        <v>1000000</v>
      </c>
      <c r="P83" s="57">
        <f t="shared" si="18"/>
        <v>10000000</v>
      </c>
    </row>
    <row r="84" spans="1:16">
      <c r="A84" s="2" t="s">
        <v>2821</v>
      </c>
      <c r="B84" s="91">
        <v>40</v>
      </c>
      <c r="C84" s="36" t="s">
        <v>4774</v>
      </c>
      <c r="D84" s="5">
        <v>2</v>
      </c>
      <c r="E84" t="s">
        <v>4311</v>
      </c>
      <c r="G84" s="108">
        <v>1500</v>
      </c>
      <c r="I84" s="99" t="s">
        <v>2455</v>
      </c>
      <c r="K84">
        <f t="shared" si="13"/>
        <v>1500</v>
      </c>
      <c r="L84">
        <f t="shared" si="14"/>
        <v>3000</v>
      </c>
      <c r="M84">
        <f t="shared" si="15"/>
        <v>7500</v>
      </c>
      <c r="N84">
        <f t="shared" si="16"/>
        <v>75000</v>
      </c>
      <c r="O84">
        <f t="shared" si="17"/>
        <v>750000</v>
      </c>
      <c r="P84" s="57">
        <f t="shared" si="18"/>
        <v>7500000</v>
      </c>
    </row>
    <row r="85" spans="1:16">
      <c r="A85" s="2" t="s">
        <v>2821</v>
      </c>
      <c r="B85" s="91">
        <v>40</v>
      </c>
      <c r="C85" s="36" t="s">
        <v>4775</v>
      </c>
      <c r="D85" s="5">
        <v>2</v>
      </c>
      <c r="E85" t="s">
        <v>4311</v>
      </c>
      <c r="G85" s="108">
        <v>1000</v>
      </c>
      <c r="I85" s="99" t="s">
        <v>2455</v>
      </c>
      <c r="K85">
        <f t="shared" si="13"/>
        <v>1000</v>
      </c>
      <c r="L85">
        <f t="shared" si="14"/>
        <v>2000</v>
      </c>
      <c r="M85">
        <f t="shared" si="15"/>
        <v>5000</v>
      </c>
      <c r="N85">
        <f t="shared" si="16"/>
        <v>50000</v>
      </c>
      <c r="O85">
        <f t="shared" si="17"/>
        <v>500000</v>
      </c>
      <c r="P85" s="57">
        <f t="shared" si="18"/>
        <v>5000000</v>
      </c>
    </row>
    <row r="86" spans="1:16">
      <c r="A86" s="2" t="s">
        <v>2821</v>
      </c>
      <c r="B86" s="91">
        <v>40</v>
      </c>
      <c r="C86" s="36" t="s">
        <v>4776</v>
      </c>
      <c r="D86" s="5">
        <v>2</v>
      </c>
      <c r="E86" t="s">
        <v>4311</v>
      </c>
      <c r="G86" s="108">
        <v>500</v>
      </c>
      <c r="I86" s="99" t="s">
        <v>2455</v>
      </c>
      <c r="K86">
        <f t="shared" si="13"/>
        <v>500</v>
      </c>
      <c r="L86">
        <f t="shared" si="14"/>
        <v>1000</v>
      </c>
      <c r="M86">
        <f t="shared" si="15"/>
        <v>2500</v>
      </c>
      <c r="N86">
        <f t="shared" si="16"/>
        <v>25000</v>
      </c>
      <c r="O86">
        <f t="shared" si="17"/>
        <v>250000</v>
      </c>
      <c r="P86" s="57">
        <f t="shared" si="18"/>
        <v>2500000</v>
      </c>
    </row>
    <row r="87" spans="1:16">
      <c r="A87" s="2" t="s">
        <v>2821</v>
      </c>
      <c r="B87" s="91">
        <v>40</v>
      </c>
      <c r="C87" s="36" t="s">
        <v>4777</v>
      </c>
      <c r="D87" s="5">
        <v>2</v>
      </c>
      <c r="E87" t="s">
        <v>4311</v>
      </c>
      <c r="G87" s="108">
        <v>400</v>
      </c>
      <c r="I87" s="99" t="s">
        <v>2455</v>
      </c>
      <c r="K87">
        <f t="shared" si="13"/>
        <v>400</v>
      </c>
      <c r="L87">
        <f t="shared" si="14"/>
        <v>800</v>
      </c>
      <c r="M87">
        <f t="shared" si="15"/>
        <v>2000</v>
      </c>
      <c r="N87">
        <f t="shared" si="16"/>
        <v>20000</v>
      </c>
      <c r="O87">
        <f t="shared" si="17"/>
        <v>200000</v>
      </c>
      <c r="P87" s="57">
        <f t="shared" si="18"/>
        <v>2000000</v>
      </c>
    </row>
    <row r="88" spans="1:16">
      <c r="A88" s="2" t="s">
        <v>2821</v>
      </c>
      <c r="B88" s="91">
        <v>40</v>
      </c>
      <c r="C88" s="36" t="s">
        <v>4780</v>
      </c>
      <c r="D88" s="5">
        <v>1</v>
      </c>
      <c r="E88" t="s">
        <v>4311</v>
      </c>
      <c r="G88" s="108">
        <v>300</v>
      </c>
      <c r="I88" s="99" t="s">
        <v>2455</v>
      </c>
      <c r="K88">
        <f t="shared" si="13"/>
        <v>300</v>
      </c>
      <c r="L88">
        <f t="shared" si="14"/>
        <v>600</v>
      </c>
      <c r="M88">
        <f t="shared" si="15"/>
        <v>1500</v>
      </c>
      <c r="N88">
        <f t="shared" si="16"/>
        <v>15000</v>
      </c>
      <c r="O88">
        <f t="shared" si="17"/>
        <v>150000</v>
      </c>
      <c r="P88" s="57">
        <f t="shared" si="18"/>
        <v>1500000</v>
      </c>
    </row>
    <row r="89" spans="1:16">
      <c r="A89" s="2" t="s">
        <v>2821</v>
      </c>
      <c r="B89" s="91">
        <v>50</v>
      </c>
      <c r="C89" s="36" t="s">
        <v>4781</v>
      </c>
      <c r="D89" s="5">
        <v>1</v>
      </c>
      <c r="E89" t="s">
        <v>2823</v>
      </c>
      <c r="G89" s="108">
        <v>2000</v>
      </c>
      <c r="I89" s="99" t="s">
        <v>2455</v>
      </c>
      <c r="K89">
        <f t="shared" si="13"/>
        <v>2000</v>
      </c>
      <c r="L89">
        <f t="shared" si="14"/>
        <v>4000</v>
      </c>
      <c r="M89">
        <f t="shared" si="15"/>
        <v>10000</v>
      </c>
      <c r="N89">
        <f t="shared" si="16"/>
        <v>100000</v>
      </c>
      <c r="O89">
        <f t="shared" si="17"/>
        <v>1000000</v>
      </c>
      <c r="P89" s="57">
        <f t="shared" si="18"/>
        <v>10000000</v>
      </c>
    </row>
    <row r="90" spans="1:16">
      <c r="A90" s="2" t="s">
        <v>836</v>
      </c>
      <c r="B90" s="91">
        <v>60</v>
      </c>
      <c r="C90" s="36" t="s">
        <v>4782</v>
      </c>
      <c r="D90" s="5">
        <v>0</v>
      </c>
      <c r="E90" t="s">
        <v>2828</v>
      </c>
      <c r="F90" t="s">
        <v>3028</v>
      </c>
      <c r="G90" s="108">
        <v>10000</v>
      </c>
      <c r="I90" s="99" t="s">
        <v>4926</v>
      </c>
    </row>
    <row r="91" spans="1:16">
      <c r="A91" s="2" t="s">
        <v>2821</v>
      </c>
      <c r="B91" s="91">
        <v>45</v>
      </c>
      <c r="C91" s="36" t="s">
        <v>3931</v>
      </c>
      <c r="D91" s="5">
        <v>0</v>
      </c>
      <c r="E91" t="s">
        <v>3309</v>
      </c>
      <c r="G91" s="108">
        <v>500</v>
      </c>
      <c r="H91" t="s">
        <v>3933</v>
      </c>
      <c r="I91" s="99" t="s">
        <v>4926</v>
      </c>
      <c r="J91" s="58" t="s">
        <v>3932</v>
      </c>
    </row>
    <row r="92" spans="1:16">
      <c r="A92" s="2" t="s">
        <v>2821</v>
      </c>
      <c r="B92" s="91">
        <v>45</v>
      </c>
      <c r="C92" s="36" t="s">
        <v>3934</v>
      </c>
      <c r="D92" s="5">
        <v>1</v>
      </c>
      <c r="E92" t="s">
        <v>3309</v>
      </c>
      <c r="G92" s="108">
        <v>1000</v>
      </c>
      <c r="H92" t="s">
        <v>3935</v>
      </c>
      <c r="I92" s="99" t="s">
        <v>4926</v>
      </c>
    </row>
    <row r="93" spans="1:16">
      <c r="A93" s="2" t="s">
        <v>2821</v>
      </c>
      <c r="B93" s="91">
        <v>46</v>
      </c>
      <c r="C93" s="36" t="s">
        <v>3942</v>
      </c>
      <c r="D93" s="5">
        <v>3</v>
      </c>
      <c r="E93" t="s">
        <v>2828</v>
      </c>
      <c r="F93" t="s">
        <v>3033</v>
      </c>
      <c r="G93" s="108">
        <v>12000</v>
      </c>
      <c r="H93" t="s">
        <v>3944</v>
      </c>
      <c r="I93" s="99" t="s">
        <v>4926</v>
      </c>
      <c r="J93" s="58" t="s">
        <v>3943</v>
      </c>
    </row>
    <row r="94" spans="1:16">
      <c r="A94" s="2" t="s">
        <v>2821</v>
      </c>
      <c r="B94" s="91">
        <v>46</v>
      </c>
      <c r="C94" s="36" t="s">
        <v>3940</v>
      </c>
      <c r="D94" s="5">
        <v>5</v>
      </c>
      <c r="E94" t="s">
        <v>3309</v>
      </c>
      <c r="F94" t="s">
        <v>3033</v>
      </c>
      <c r="G94" s="108">
        <v>6000</v>
      </c>
      <c r="I94" s="99" t="s">
        <v>4926</v>
      </c>
      <c r="J94" s="58" t="s">
        <v>3941</v>
      </c>
    </row>
    <row r="95" spans="1:16">
      <c r="A95" s="2" t="s">
        <v>2821</v>
      </c>
      <c r="B95" s="91">
        <v>46</v>
      </c>
      <c r="C95" s="36" t="s">
        <v>3936</v>
      </c>
      <c r="D95" s="5">
        <v>1</v>
      </c>
      <c r="E95" t="s">
        <v>2823</v>
      </c>
      <c r="G95" s="108">
        <v>2000</v>
      </c>
      <c r="H95" t="s">
        <v>1621</v>
      </c>
      <c r="I95" s="99" t="s">
        <v>4926</v>
      </c>
      <c r="J95" s="58" t="s">
        <v>3937</v>
      </c>
    </row>
    <row r="96" spans="1:16">
      <c r="A96" s="2" t="s">
        <v>2821</v>
      </c>
      <c r="B96" s="91">
        <v>46</v>
      </c>
      <c r="C96" s="36" t="s">
        <v>3938</v>
      </c>
      <c r="D96" s="5">
        <v>2</v>
      </c>
      <c r="E96" t="s">
        <v>3311</v>
      </c>
      <c r="G96" s="108">
        <v>3000</v>
      </c>
      <c r="I96" s="99" t="s">
        <v>4926</v>
      </c>
      <c r="J96" s="58" t="s">
        <v>3939</v>
      </c>
    </row>
    <row r="97" spans="1:16">
      <c r="A97" s="2" t="s">
        <v>2821</v>
      </c>
      <c r="B97" s="91">
        <v>44</v>
      </c>
      <c r="C97" s="36" t="s">
        <v>4783</v>
      </c>
      <c r="D97" s="5">
        <v>5</v>
      </c>
      <c r="E97" t="s">
        <v>4311</v>
      </c>
      <c r="F97" t="s">
        <v>3028</v>
      </c>
      <c r="G97" s="108">
        <v>20000</v>
      </c>
      <c r="H97" s="3" t="s">
        <v>4784</v>
      </c>
      <c r="I97" s="99" t="s">
        <v>2455</v>
      </c>
      <c r="M97">
        <f>SUM(G97*5)</f>
        <v>100000</v>
      </c>
      <c r="N97">
        <f>SUM(G97*50)</f>
        <v>1000000</v>
      </c>
      <c r="O97">
        <f>SUM(G97*500)</f>
        <v>10000000</v>
      </c>
      <c r="P97" s="57">
        <f>SUM(G97*5000)</f>
        <v>100000000</v>
      </c>
    </row>
    <row r="98" spans="1:16">
      <c r="A98" s="2" t="s">
        <v>2821</v>
      </c>
      <c r="B98" s="91">
        <v>44</v>
      </c>
      <c r="C98" s="36" t="s">
        <v>4785</v>
      </c>
      <c r="D98" s="5">
        <v>1</v>
      </c>
      <c r="E98" t="s">
        <v>4311</v>
      </c>
      <c r="G98" s="108">
        <v>5000</v>
      </c>
      <c r="H98" s="3" t="s">
        <v>4786</v>
      </c>
      <c r="I98" s="99" t="s">
        <v>2455</v>
      </c>
      <c r="K98">
        <f>SUM(G98*1)</f>
        <v>5000</v>
      </c>
      <c r="L98">
        <f>SUM(G98*2)</f>
        <v>10000</v>
      </c>
      <c r="M98">
        <f>SUM(G98*5)</f>
        <v>25000</v>
      </c>
      <c r="N98">
        <f>SUM(G98*50)</f>
        <v>250000</v>
      </c>
      <c r="O98">
        <f>SUM(G98*500)</f>
        <v>2500000</v>
      </c>
      <c r="P98" s="57">
        <f>SUM(G98*5000)</f>
        <v>25000000</v>
      </c>
    </row>
    <row r="99" spans="1:16">
      <c r="A99" s="2" t="s">
        <v>2821</v>
      </c>
      <c r="B99" s="91">
        <v>46</v>
      </c>
      <c r="C99" s="36" t="s">
        <v>3947</v>
      </c>
      <c r="D99" s="5">
        <v>2</v>
      </c>
      <c r="E99" t="s">
        <v>3309</v>
      </c>
      <c r="G99" s="108">
        <v>6000</v>
      </c>
      <c r="H99" t="s">
        <v>1621</v>
      </c>
      <c r="I99" s="99" t="s">
        <v>4926</v>
      </c>
      <c r="J99" s="58" t="s">
        <v>1617</v>
      </c>
    </row>
    <row r="100" spans="1:16">
      <c r="A100" s="2" t="s">
        <v>2821</v>
      </c>
      <c r="B100" s="91">
        <v>46</v>
      </c>
      <c r="C100" s="36" t="s">
        <v>3945</v>
      </c>
      <c r="D100" s="5">
        <v>1</v>
      </c>
      <c r="E100" t="s">
        <v>2823</v>
      </c>
      <c r="G100" s="108">
        <v>1500</v>
      </c>
      <c r="H100" t="s">
        <v>1621</v>
      </c>
      <c r="I100" s="99" t="s">
        <v>4926</v>
      </c>
      <c r="J100" s="58" t="s">
        <v>1614</v>
      </c>
    </row>
    <row r="101" spans="1:16">
      <c r="A101" s="2" t="s">
        <v>2821</v>
      </c>
      <c r="B101" s="91">
        <v>46</v>
      </c>
      <c r="C101" s="36" t="s">
        <v>3946</v>
      </c>
      <c r="D101" s="5">
        <v>1</v>
      </c>
      <c r="E101" t="s">
        <v>3311</v>
      </c>
      <c r="G101" s="108">
        <v>4000</v>
      </c>
      <c r="H101" t="s">
        <v>1621</v>
      </c>
      <c r="I101" s="99" t="s">
        <v>4926</v>
      </c>
      <c r="J101" s="58" t="s">
        <v>1906</v>
      </c>
    </row>
    <row r="102" spans="1:16">
      <c r="A102" s="2" t="s">
        <v>2821</v>
      </c>
      <c r="B102" s="91">
        <v>51</v>
      </c>
      <c r="C102" s="36" t="s">
        <v>4787</v>
      </c>
      <c r="D102" s="5">
        <v>1</v>
      </c>
      <c r="E102" t="s">
        <v>4311</v>
      </c>
      <c r="G102" s="108">
        <v>20000</v>
      </c>
      <c r="H102" t="s">
        <v>4788</v>
      </c>
      <c r="I102" s="99" t="s">
        <v>2455</v>
      </c>
      <c r="K102">
        <f t="shared" ref="K102:K107" si="19">SUM(G102*1)</f>
        <v>20000</v>
      </c>
      <c r="L102">
        <f t="shared" ref="L102:L107" si="20">SUM(G102*2)</f>
        <v>40000</v>
      </c>
      <c r="M102">
        <f t="shared" ref="M102:M108" si="21">SUM(G102*5)</f>
        <v>100000</v>
      </c>
      <c r="N102">
        <f>SUM(G102*50)</f>
        <v>1000000</v>
      </c>
      <c r="O102">
        <f>SUM(G102*500)</f>
        <v>10000000</v>
      </c>
      <c r="P102" s="57">
        <f>SUM(G102*5000)</f>
        <v>100000000</v>
      </c>
    </row>
    <row r="103" spans="1:16">
      <c r="A103" s="2" t="s">
        <v>2821</v>
      </c>
      <c r="B103" s="91">
        <v>51</v>
      </c>
      <c r="C103" s="36" t="s">
        <v>4789</v>
      </c>
      <c r="D103" s="5">
        <v>1</v>
      </c>
      <c r="E103" t="s">
        <v>4311</v>
      </c>
      <c r="G103" s="108">
        <v>10000</v>
      </c>
      <c r="H103" t="s">
        <v>4788</v>
      </c>
      <c r="I103" s="99" t="s">
        <v>2455</v>
      </c>
      <c r="K103">
        <f t="shared" si="19"/>
        <v>10000</v>
      </c>
      <c r="L103">
        <f t="shared" si="20"/>
        <v>20000</v>
      </c>
      <c r="M103">
        <f t="shared" si="21"/>
        <v>50000</v>
      </c>
      <c r="N103">
        <f>SUM(G103*50)</f>
        <v>500000</v>
      </c>
      <c r="O103">
        <f>SUM(G103*500)</f>
        <v>5000000</v>
      </c>
      <c r="P103" s="57">
        <f>SUM(G103*5000)</f>
        <v>50000000</v>
      </c>
    </row>
    <row r="104" spans="1:16">
      <c r="A104" s="2" t="s">
        <v>2821</v>
      </c>
      <c r="B104" s="91">
        <v>51</v>
      </c>
      <c r="C104" s="36" t="s">
        <v>4790</v>
      </c>
      <c r="D104" s="5">
        <v>1</v>
      </c>
      <c r="E104" t="s">
        <v>4311</v>
      </c>
      <c r="G104" s="108">
        <v>50000</v>
      </c>
      <c r="H104" t="s">
        <v>4791</v>
      </c>
      <c r="I104" s="99" t="s">
        <v>2455</v>
      </c>
      <c r="K104">
        <f t="shared" si="19"/>
        <v>50000</v>
      </c>
      <c r="L104">
        <f t="shared" si="20"/>
        <v>100000</v>
      </c>
      <c r="M104">
        <f t="shared" si="21"/>
        <v>250000</v>
      </c>
      <c r="N104">
        <f>SUM(G104*50)</f>
        <v>2500000</v>
      </c>
      <c r="O104">
        <f>SUM(G104*500)</f>
        <v>25000000</v>
      </c>
      <c r="P104" s="57">
        <f>SUM(G104*5000)</f>
        <v>250000000</v>
      </c>
    </row>
    <row r="105" spans="1:16">
      <c r="A105" s="2" t="s">
        <v>2821</v>
      </c>
      <c r="B105" s="91">
        <v>42</v>
      </c>
      <c r="C105" s="36" t="s">
        <v>4792</v>
      </c>
      <c r="D105" s="5">
        <v>2</v>
      </c>
      <c r="E105" t="s">
        <v>4311</v>
      </c>
      <c r="G105" s="108">
        <v>2000</v>
      </c>
      <c r="H105" t="s">
        <v>4793</v>
      </c>
      <c r="I105" s="99" t="s">
        <v>2455</v>
      </c>
      <c r="K105">
        <f t="shared" si="19"/>
        <v>2000</v>
      </c>
      <c r="L105">
        <f t="shared" si="20"/>
        <v>4000</v>
      </c>
      <c r="M105">
        <f t="shared" si="21"/>
        <v>10000</v>
      </c>
      <c r="N105">
        <f>SUM(G105*50)</f>
        <v>100000</v>
      </c>
      <c r="O105">
        <f>SUM(G105*500)</f>
        <v>1000000</v>
      </c>
      <c r="P105" s="57">
        <f>SUM(G105*5000)</f>
        <v>10000000</v>
      </c>
    </row>
    <row r="106" spans="1:16">
      <c r="A106" s="2" t="s">
        <v>2821</v>
      </c>
      <c r="B106" s="91">
        <v>42</v>
      </c>
      <c r="C106" s="36" t="s">
        <v>4975</v>
      </c>
      <c r="D106" s="5">
        <v>3</v>
      </c>
      <c r="E106" t="s">
        <v>4311</v>
      </c>
      <c r="G106" s="108">
        <v>5000</v>
      </c>
      <c r="H106" t="s">
        <v>4793</v>
      </c>
      <c r="I106" s="99" t="s">
        <v>2455</v>
      </c>
      <c r="K106">
        <f t="shared" si="19"/>
        <v>5000</v>
      </c>
      <c r="L106">
        <f t="shared" si="20"/>
        <v>10000</v>
      </c>
      <c r="M106">
        <f t="shared" si="21"/>
        <v>25000</v>
      </c>
      <c r="N106">
        <f>SUM(G106*50)</f>
        <v>250000</v>
      </c>
      <c r="O106">
        <f>SUM(G106*500)</f>
        <v>2500000</v>
      </c>
      <c r="P106" s="57">
        <f>SUM(G106*5000)</f>
        <v>25000000</v>
      </c>
    </row>
    <row r="107" spans="1:16">
      <c r="A107" s="2" t="s">
        <v>2821</v>
      </c>
      <c r="B107" s="91">
        <v>42</v>
      </c>
      <c r="C107" s="36" t="s">
        <v>4976</v>
      </c>
      <c r="D107" s="5">
        <v>4</v>
      </c>
      <c r="E107" t="s">
        <v>2823</v>
      </c>
      <c r="F107" t="s">
        <v>3037</v>
      </c>
      <c r="G107" s="108">
        <v>10000</v>
      </c>
      <c r="H107" t="s">
        <v>4793</v>
      </c>
      <c r="I107" s="99" t="s">
        <v>2455</v>
      </c>
      <c r="K107">
        <f t="shared" si="19"/>
        <v>10000</v>
      </c>
      <c r="L107">
        <f t="shared" si="20"/>
        <v>20000</v>
      </c>
      <c r="M107">
        <f t="shared" si="21"/>
        <v>50000</v>
      </c>
    </row>
    <row r="108" spans="1:16">
      <c r="A108" s="2" t="s">
        <v>2821</v>
      </c>
      <c r="B108" s="91">
        <v>51</v>
      </c>
      <c r="C108" s="36" t="s">
        <v>4977</v>
      </c>
      <c r="D108" s="5">
        <v>1</v>
      </c>
      <c r="E108" t="s">
        <v>4311</v>
      </c>
      <c r="F108" t="s">
        <v>3028</v>
      </c>
      <c r="G108" s="108">
        <v>3000</v>
      </c>
      <c r="H108" t="s">
        <v>4978</v>
      </c>
      <c r="I108" s="99" t="s">
        <v>2455</v>
      </c>
      <c r="M108">
        <f t="shared" si="21"/>
        <v>15000</v>
      </c>
      <c r="N108">
        <f>SUM(G108*50)</f>
        <v>150000</v>
      </c>
      <c r="O108">
        <f>SUM(G108*500)</f>
        <v>1500000</v>
      </c>
      <c r="P108" s="57">
        <f>SUM(G108*5000)</f>
        <v>15000000</v>
      </c>
    </row>
    <row r="109" spans="1:16">
      <c r="A109" s="2" t="s">
        <v>2821</v>
      </c>
      <c r="B109" s="91">
        <v>42</v>
      </c>
      <c r="C109" s="36" t="s">
        <v>4979</v>
      </c>
      <c r="D109" s="5">
        <v>1</v>
      </c>
      <c r="E109" t="s">
        <v>2823</v>
      </c>
      <c r="G109" s="108">
        <v>2000</v>
      </c>
      <c r="H109" s="3" t="s">
        <v>4980</v>
      </c>
      <c r="I109" s="99" t="s">
        <v>4926</v>
      </c>
    </row>
    <row r="110" spans="1:16">
      <c r="A110" s="2" t="s">
        <v>2821</v>
      </c>
      <c r="B110" s="91">
        <v>42</v>
      </c>
      <c r="C110" s="36" t="s">
        <v>4981</v>
      </c>
      <c r="D110" s="5">
        <v>2</v>
      </c>
      <c r="E110" t="s">
        <v>2823</v>
      </c>
      <c r="G110" s="108">
        <v>20000</v>
      </c>
      <c r="H110" s="3" t="s">
        <v>4982</v>
      </c>
      <c r="I110" s="99" t="s">
        <v>4926</v>
      </c>
    </row>
    <row r="111" spans="1:16">
      <c r="A111" s="2" t="s">
        <v>2821</v>
      </c>
      <c r="B111" s="91">
        <v>42</v>
      </c>
      <c r="C111" s="36" t="s">
        <v>4804</v>
      </c>
      <c r="D111" s="5">
        <v>0</v>
      </c>
      <c r="E111" t="s">
        <v>4311</v>
      </c>
      <c r="F111" t="s">
        <v>378</v>
      </c>
      <c r="G111" s="108">
        <v>500</v>
      </c>
      <c r="H111" t="s">
        <v>4805</v>
      </c>
      <c r="I111" s="99" t="s">
        <v>4926</v>
      </c>
    </row>
    <row r="112" spans="1:16">
      <c r="A112" s="2" t="s">
        <v>2821</v>
      </c>
      <c r="B112" s="91">
        <v>51</v>
      </c>
      <c r="C112" s="36" t="s">
        <v>4806</v>
      </c>
      <c r="D112" s="5">
        <v>10</v>
      </c>
      <c r="E112" t="s">
        <v>4311</v>
      </c>
      <c r="F112" t="s">
        <v>3028</v>
      </c>
      <c r="G112" s="108">
        <v>500</v>
      </c>
      <c r="H112" t="s">
        <v>4807</v>
      </c>
      <c r="I112" s="99" t="s">
        <v>2455</v>
      </c>
      <c r="M112">
        <f>SUM(G112*5)</f>
        <v>2500</v>
      </c>
      <c r="N112">
        <f>SUM(G112*50)</f>
        <v>25000</v>
      </c>
      <c r="O112">
        <f>SUM(G112*500)</f>
        <v>250000</v>
      </c>
      <c r="P112" s="57">
        <f>SUM(G112*5000)</f>
        <v>2500000</v>
      </c>
    </row>
    <row r="113" spans="1:16">
      <c r="A113" s="2" t="s">
        <v>2821</v>
      </c>
      <c r="B113" s="91">
        <v>51</v>
      </c>
      <c r="C113" s="36" t="s">
        <v>4808</v>
      </c>
      <c r="D113" s="5">
        <v>1</v>
      </c>
      <c r="E113" t="s">
        <v>4311</v>
      </c>
      <c r="G113" s="108">
        <v>200</v>
      </c>
      <c r="H113" t="s">
        <v>4807</v>
      </c>
      <c r="I113" s="99" t="s">
        <v>2455</v>
      </c>
      <c r="K113">
        <f>SUM(G113*1)</f>
        <v>200</v>
      </c>
      <c r="L113">
        <f>SUM(G113*2)</f>
        <v>400</v>
      </c>
      <c r="M113">
        <f>SUM(G113*5)</f>
        <v>1000</v>
      </c>
      <c r="N113">
        <f>SUM(G113*50)</f>
        <v>10000</v>
      </c>
      <c r="O113">
        <f>SUM(G113*500)</f>
        <v>100000</v>
      </c>
      <c r="P113" s="57">
        <f>SUM(G113*5000)</f>
        <v>1000000</v>
      </c>
    </row>
    <row r="114" spans="1:16">
      <c r="A114" s="2" t="s">
        <v>836</v>
      </c>
      <c r="B114" s="91">
        <v>60</v>
      </c>
      <c r="C114" s="36" t="s">
        <v>4809</v>
      </c>
      <c r="D114" s="5">
        <v>0</v>
      </c>
      <c r="E114" t="s">
        <v>4311</v>
      </c>
      <c r="F114" t="s">
        <v>3037</v>
      </c>
      <c r="G114" s="108">
        <v>1000</v>
      </c>
      <c r="H114" s="3" t="s">
        <v>4810</v>
      </c>
      <c r="I114" s="99" t="s">
        <v>4926</v>
      </c>
    </row>
    <row r="115" spans="1:16">
      <c r="A115" s="2" t="s">
        <v>836</v>
      </c>
      <c r="B115" s="91">
        <v>60</v>
      </c>
      <c r="C115" s="36" t="s">
        <v>4811</v>
      </c>
      <c r="D115" s="5">
        <v>1</v>
      </c>
      <c r="E115" t="s">
        <v>3309</v>
      </c>
      <c r="F115" t="s">
        <v>3028</v>
      </c>
      <c r="G115" s="108">
        <v>25000</v>
      </c>
      <c r="H115" t="s">
        <v>4812</v>
      </c>
      <c r="I115" s="99" t="s">
        <v>4926</v>
      </c>
    </row>
    <row r="116" spans="1:16">
      <c r="A116" s="2" t="s">
        <v>836</v>
      </c>
      <c r="B116" s="91">
        <v>60</v>
      </c>
      <c r="C116" s="36" t="s">
        <v>4813</v>
      </c>
      <c r="D116" s="5">
        <v>1</v>
      </c>
      <c r="E116" t="s">
        <v>3309</v>
      </c>
      <c r="F116" t="s">
        <v>830</v>
      </c>
      <c r="G116" s="108">
        <v>6000</v>
      </c>
      <c r="H116" t="s">
        <v>4814</v>
      </c>
      <c r="I116" s="99" t="s">
        <v>4926</v>
      </c>
    </row>
    <row r="117" spans="1:16">
      <c r="A117" s="2" t="s">
        <v>2821</v>
      </c>
      <c r="B117" s="91">
        <v>46</v>
      </c>
      <c r="C117" s="36" t="s">
        <v>3948</v>
      </c>
      <c r="D117" s="5">
        <v>0</v>
      </c>
      <c r="E117" t="s">
        <v>3311</v>
      </c>
      <c r="F117" t="s">
        <v>3033</v>
      </c>
      <c r="G117" s="141" t="s">
        <v>3949</v>
      </c>
      <c r="H117" t="s">
        <v>3950</v>
      </c>
      <c r="I117" s="99" t="s">
        <v>4926</v>
      </c>
    </row>
    <row r="118" spans="1:16">
      <c r="A118" s="2" t="s">
        <v>2821</v>
      </c>
      <c r="B118" s="91">
        <v>46</v>
      </c>
      <c r="C118" s="36" t="s">
        <v>3951</v>
      </c>
      <c r="D118" s="5">
        <v>0</v>
      </c>
      <c r="E118" t="s">
        <v>3309</v>
      </c>
      <c r="G118" s="108">
        <v>800</v>
      </c>
      <c r="H118" t="s">
        <v>2604</v>
      </c>
      <c r="I118" s="99" t="s">
        <v>4926</v>
      </c>
      <c r="J118" s="58" t="s">
        <v>2606</v>
      </c>
    </row>
    <row r="119" spans="1:16">
      <c r="A119" s="2" t="s">
        <v>2821</v>
      </c>
      <c r="B119" s="91">
        <v>46</v>
      </c>
      <c r="C119" s="36" t="s">
        <v>3952</v>
      </c>
      <c r="D119" s="5">
        <v>1</v>
      </c>
      <c r="E119" t="s">
        <v>3309</v>
      </c>
      <c r="G119" s="108">
        <v>2500</v>
      </c>
      <c r="H119" t="s">
        <v>3953</v>
      </c>
      <c r="I119" s="99" t="s">
        <v>4926</v>
      </c>
    </row>
    <row r="120" spans="1:16">
      <c r="A120" s="2" t="s">
        <v>2821</v>
      </c>
      <c r="B120" s="91">
        <v>44</v>
      </c>
      <c r="C120" s="36" t="s">
        <v>4815</v>
      </c>
      <c r="D120" s="5">
        <v>2</v>
      </c>
      <c r="E120" t="s">
        <v>3311</v>
      </c>
      <c r="G120" s="108">
        <v>5000</v>
      </c>
      <c r="H120" t="s">
        <v>4816</v>
      </c>
      <c r="I120" s="99" t="s">
        <v>2455</v>
      </c>
      <c r="K120">
        <f>SUM(G120*1)</f>
        <v>5000</v>
      </c>
      <c r="L120">
        <f t="shared" ref="L120:L134" si="22">SUM(G120*2)</f>
        <v>10000</v>
      </c>
      <c r="M120">
        <f t="shared" ref="M120:M134" si="23">SUM(G120*5)</f>
        <v>25000</v>
      </c>
      <c r="N120">
        <f t="shared" ref="N120:N134" si="24">SUM(G120*50)</f>
        <v>250000</v>
      </c>
      <c r="O120">
        <f t="shared" ref="O120:O134" si="25">SUM(G120*500)</f>
        <v>2500000</v>
      </c>
      <c r="P120" s="57">
        <f t="shared" ref="P120:P134" si="26">SUM(G120*5000)</f>
        <v>25000000</v>
      </c>
    </row>
    <row r="121" spans="1:16">
      <c r="A121" s="2" t="s">
        <v>2821</v>
      </c>
      <c r="B121" s="91">
        <v>44</v>
      </c>
      <c r="C121" s="36" t="s">
        <v>4817</v>
      </c>
      <c r="D121" s="5">
        <v>2</v>
      </c>
      <c r="E121" t="s">
        <v>4311</v>
      </c>
      <c r="G121" s="108">
        <v>2000</v>
      </c>
      <c r="H121" t="s">
        <v>4818</v>
      </c>
      <c r="I121" s="99" t="s">
        <v>2455</v>
      </c>
      <c r="K121">
        <f>SUM(G121*1)</f>
        <v>2000</v>
      </c>
      <c r="L121">
        <f t="shared" si="22"/>
        <v>4000</v>
      </c>
      <c r="M121">
        <f t="shared" si="23"/>
        <v>10000</v>
      </c>
      <c r="N121">
        <f t="shared" si="24"/>
        <v>100000</v>
      </c>
      <c r="O121">
        <f t="shared" si="25"/>
        <v>1000000</v>
      </c>
      <c r="P121" s="57">
        <f t="shared" si="26"/>
        <v>10000000</v>
      </c>
    </row>
    <row r="122" spans="1:16">
      <c r="A122" s="2" t="s">
        <v>2821</v>
      </c>
      <c r="B122" s="91">
        <v>44</v>
      </c>
      <c r="C122" s="36" t="s">
        <v>4819</v>
      </c>
      <c r="D122" s="5">
        <v>5</v>
      </c>
      <c r="E122" t="s">
        <v>2823</v>
      </c>
      <c r="G122" s="108">
        <v>5000</v>
      </c>
      <c r="H122" t="s">
        <v>4820</v>
      </c>
      <c r="I122" s="99" t="s">
        <v>2455</v>
      </c>
      <c r="K122">
        <f>SUM(G122*1)</f>
        <v>5000</v>
      </c>
      <c r="L122">
        <f t="shared" si="22"/>
        <v>10000</v>
      </c>
      <c r="M122">
        <f t="shared" si="23"/>
        <v>25000</v>
      </c>
      <c r="N122">
        <f t="shared" si="24"/>
        <v>250000</v>
      </c>
      <c r="O122">
        <f t="shared" si="25"/>
        <v>2500000</v>
      </c>
      <c r="P122" s="57">
        <f t="shared" si="26"/>
        <v>25000000</v>
      </c>
    </row>
    <row r="123" spans="1:16">
      <c r="A123" s="2" t="s">
        <v>2821</v>
      </c>
      <c r="B123" s="91">
        <v>44</v>
      </c>
      <c r="C123" s="36" t="s">
        <v>4821</v>
      </c>
      <c r="D123" s="5">
        <v>10</v>
      </c>
      <c r="E123" t="s">
        <v>3311</v>
      </c>
      <c r="G123" s="108">
        <v>10000</v>
      </c>
      <c r="H123" t="s">
        <v>4822</v>
      </c>
      <c r="I123" s="99" t="s">
        <v>2455</v>
      </c>
      <c r="K123">
        <f>SUM(G123*1)</f>
        <v>10000</v>
      </c>
      <c r="L123">
        <f t="shared" si="22"/>
        <v>20000</v>
      </c>
      <c r="M123">
        <f t="shared" si="23"/>
        <v>50000</v>
      </c>
      <c r="N123">
        <f t="shared" si="24"/>
        <v>500000</v>
      </c>
      <c r="O123">
        <f t="shared" si="25"/>
        <v>5000000</v>
      </c>
      <c r="P123" s="57">
        <f t="shared" si="26"/>
        <v>50000000</v>
      </c>
    </row>
    <row r="124" spans="1:16">
      <c r="A124" s="2" t="s">
        <v>836</v>
      </c>
      <c r="B124" s="91">
        <v>60</v>
      </c>
      <c r="C124" s="36" t="s">
        <v>4823</v>
      </c>
      <c r="D124" s="5">
        <v>2</v>
      </c>
      <c r="E124" t="s">
        <v>3309</v>
      </c>
      <c r="F124" t="s">
        <v>830</v>
      </c>
      <c r="G124" s="108">
        <v>4000</v>
      </c>
      <c r="H124" s="3" t="s">
        <v>4824</v>
      </c>
      <c r="I124" s="99" t="s">
        <v>2455</v>
      </c>
      <c r="L124">
        <f t="shared" si="22"/>
        <v>8000</v>
      </c>
      <c r="M124">
        <f t="shared" si="23"/>
        <v>20000</v>
      </c>
      <c r="N124">
        <f t="shared" si="24"/>
        <v>200000</v>
      </c>
      <c r="O124">
        <f t="shared" si="25"/>
        <v>2000000</v>
      </c>
      <c r="P124" s="57">
        <f t="shared" si="26"/>
        <v>20000000</v>
      </c>
    </row>
    <row r="125" spans="1:16">
      <c r="A125" s="2" t="s">
        <v>836</v>
      </c>
      <c r="B125" s="91">
        <v>61</v>
      </c>
      <c r="C125" s="36" t="s">
        <v>1044</v>
      </c>
      <c r="D125" s="5">
        <v>4</v>
      </c>
      <c r="E125" t="s">
        <v>3309</v>
      </c>
      <c r="F125" t="s">
        <v>830</v>
      </c>
      <c r="G125" s="108">
        <v>10000</v>
      </c>
      <c r="H125" t="s">
        <v>1045</v>
      </c>
      <c r="I125" s="99" t="s">
        <v>2455</v>
      </c>
      <c r="L125">
        <f t="shared" si="22"/>
        <v>20000</v>
      </c>
      <c r="M125">
        <f t="shared" si="23"/>
        <v>50000</v>
      </c>
      <c r="N125">
        <f t="shared" si="24"/>
        <v>500000</v>
      </c>
      <c r="O125">
        <f t="shared" si="25"/>
        <v>5000000</v>
      </c>
      <c r="P125" s="57">
        <f t="shared" si="26"/>
        <v>50000000</v>
      </c>
    </row>
    <row r="126" spans="1:16">
      <c r="A126" s="2" t="s">
        <v>836</v>
      </c>
      <c r="B126" s="91">
        <v>61</v>
      </c>
      <c r="C126" s="36" t="s">
        <v>1046</v>
      </c>
      <c r="D126" s="5">
        <v>2</v>
      </c>
      <c r="E126" t="s">
        <v>4311</v>
      </c>
      <c r="F126" t="s">
        <v>830</v>
      </c>
      <c r="G126" s="108">
        <v>2000</v>
      </c>
      <c r="H126" t="s">
        <v>3444</v>
      </c>
      <c r="I126" s="99" t="s">
        <v>2455</v>
      </c>
      <c r="L126">
        <f t="shared" si="22"/>
        <v>4000</v>
      </c>
      <c r="M126">
        <f t="shared" si="23"/>
        <v>10000</v>
      </c>
      <c r="N126">
        <f t="shared" si="24"/>
        <v>100000</v>
      </c>
      <c r="O126">
        <f t="shared" si="25"/>
        <v>1000000</v>
      </c>
      <c r="P126" s="57">
        <f t="shared" si="26"/>
        <v>10000000</v>
      </c>
    </row>
    <row r="127" spans="1:16">
      <c r="A127" s="2" t="s">
        <v>2821</v>
      </c>
      <c r="B127" s="91">
        <v>51</v>
      </c>
      <c r="C127" s="36" t="s">
        <v>3445</v>
      </c>
      <c r="D127" s="5">
        <v>1</v>
      </c>
      <c r="E127" t="s">
        <v>4311</v>
      </c>
      <c r="G127" s="108">
        <v>5000</v>
      </c>
      <c r="H127" t="s">
        <v>3446</v>
      </c>
      <c r="I127" s="99" t="s">
        <v>2455</v>
      </c>
      <c r="K127">
        <f t="shared" ref="K127:K133" si="27">SUM(G127*1)</f>
        <v>5000</v>
      </c>
      <c r="L127">
        <f t="shared" si="22"/>
        <v>10000</v>
      </c>
      <c r="M127">
        <f t="shared" si="23"/>
        <v>25000</v>
      </c>
      <c r="N127">
        <f t="shared" si="24"/>
        <v>250000</v>
      </c>
      <c r="O127">
        <f t="shared" si="25"/>
        <v>2500000</v>
      </c>
      <c r="P127" s="57">
        <f t="shared" si="26"/>
        <v>25000000</v>
      </c>
    </row>
    <row r="128" spans="1:16">
      <c r="A128" s="2" t="s">
        <v>2821</v>
      </c>
      <c r="B128" s="91">
        <v>51</v>
      </c>
      <c r="C128" s="36" t="s">
        <v>3447</v>
      </c>
      <c r="D128" s="5">
        <v>2</v>
      </c>
      <c r="E128" t="s">
        <v>4311</v>
      </c>
      <c r="G128" s="108">
        <v>25000</v>
      </c>
      <c r="H128" t="s">
        <v>3446</v>
      </c>
      <c r="I128" s="99" t="s">
        <v>2455</v>
      </c>
      <c r="K128">
        <f t="shared" si="27"/>
        <v>25000</v>
      </c>
      <c r="L128">
        <f t="shared" si="22"/>
        <v>50000</v>
      </c>
      <c r="M128">
        <f t="shared" si="23"/>
        <v>125000</v>
      </c>
      <c r="N128">
        <f t="shared" si="24"/>
        <v>1250000</v>
      </c>
      <c r="O128">
        <f t="shared" si="25"/>
        <v>12500000</v>
      </c>
      <c r="P128" s="57">
        <f t="shared" si="26"/>
        <v>125000000</v>
      </c>
    </row>
    <row r="129" spans="1:16">
      <c r="A129" s="2" t="s">
        <v>2821</v>
      </c>
      <c r="B129" s="91">
        <v>51</v>
      </c>
      <c r="C129" s="36" t="s">
        <v>3448</v>
      </c>
      <c r="D129" s="5">
        <v>3</v>
      </c>
      <c r="E129" t="s">
        <v>2823</v>
      </c>
      <c r="G129" s="108">
        <v>50000</v>
      </c>
      <c r="H129" t="s">
        <v>3446</v>
      </c>
      <c r="I129" s="99" t="s">
        <v>2455</v>
      </c>
      <c r="K129">
        <f t="shared" si="27"/>
        <v>50000</v>
      </c>
      <c r="L129">
        <f t="shared" si="22"/>
        <v>100000</v>
      </c>
      <c r="M129">
        <f t="shared" si="23"/>
        <v>250000</v>
      </c>
      <c r="N129">
        <f t="shared" si="24"/>
        <v>2500000</v>
      </c>
      <c r="O129">
        <f t="shared" si="25"/>
        <v>25000000</v>
      </c>
      <c r="P129" s="57">
        <f t="shared" si="26"/>
        <v>250000000</v>
      </c>
    </row>
    <row r="130" spans="1:16">
      <c r="A130" s="2" t="s">
        <v>836</v>
      </c>
      <c r="B130" s="91">
        <v>61</v>
      </c>
      <c r="C130" s="36" t="s">
        <v>3449</v>
      </c>
      <c r="D130" s="5">
        <v>0</v>
      </c>
      <c r="E130" t="s">
        <v>3309</v>
      </c>
      <c r="G130" s="108">
        <v>20000</v>
      </c>
      <c r="H130" t="s">
        <v>1500</v>
      </c>
      <c r="I130" s="99" t="s">
        <v>2455</v>
      </c>
      <c r="K130">
        <f t="shared" si="27"/>
        <v>20000</v>
      </c>
      <c r="L130">
        <f t="shared" si="22"/>
        <v>40000</v>
      </c>
      <c r="M130">
        <f t="shared" si="23"/>
        <v>100000</v>
      </c>
      <c r="N130">
        <f t="shared" si="24"/>
        <v>1000000</v>
      </c>
      <c r="O130">
        <f t="shared" si="25"/>
        <v>10000000</v>
      </c>
      <c r="P130" s="57">
        <f t="shared" si="26"/>
        <v>100000000</v>
      </c>
    </row>
    <row r="131" spans="1:16">
      <c r="A131" s="2" t="s">
        <v>836</v>
      </c>
      <c r="B131" s="91">
        <v>61</v>
      </c>
      <c r="C131" s="36" t="s">
        <v>1501</v>
      </c>
      <c r="D131" s="5">
        <v>1</v>
      </c>
      <c r="E131" t="s">
        <v>3311</v>
      </c>
      <c r="G131" s="108">
        <v>2000</v>
      </c>
      <c r="H131" t="s">
        <v>1502</v>
      </c>
      <c r="I131" s="99" t="s">
        <v>2455</v>
      </c>
      <c r="K131">
        <f t="shared" si="27"/>
        <v>2000</v>
      </c>
      <c r="L131">
        <f t="shared" si="22"/>
        <v>4000</v>
      </c>
      <c r="M131">
        <f t="shared" si="23"/>
        <v>10000</v>
      </c>
      <c r="N131">
        <f t="shared" si="24"/>
        <v>100000</v>
      </c>
      <c r="O131">
        <f t="shared" si="25"/>
        <v>1000000</v>
      </c>
      <c r="P131" s="57">
        <f t="shared" si="26"/>
        <v>10000000</v>
      </c>
    </row>
    <row r="132" spans="1:16">
      <c r="A132" s="2" t="s">
        <v>836</v>
      </c>
      <c r="B132" s="91">
        <v>61</v>
      </c>
      <c r="C132" s="36" t="s">
        <v>1503</v>
      </c>
      <c r="D132" s="5">
        <v>0</v>
      </c>
      <c r="E132" t="s">
        <v>3311</v>
      </c>
      <c r="G132" s="108">
        <v>500</v>
      </c>
      <c r="I132" s="99" t="s">
        <v>2455</v>
      </c>
      <c r="K132">
        <f t="shared" si="27"/>
        <v>500</v>
      </c>
      <c r="L132">
        <f t="shared" si="22"/>
        <v>1000</v>
      </c>
      <c r="M132">
        <f t="shared" si="23"/>
        <v>2500</v>
      </c>
      <c r="N132">
        <f t="shared" si="24"/>
        <v>25000</v>
      </c>
      <c r="O132">
        <f t="shared" si="25"/>
        <v>250000</v>
      </c>
      <c r="P132" s="57">
        <f t="shared" si="26"/>
        <v>2500000</v>
      </c>
    </row>
    <row r="133" spans="1:16">
      <c r="A133" s="2" t="s">
        <v>2821</v>
      </c>
      <c r="B133" s="91">
        <v>51</v>
      </c>
      <c r="C133" s="36" t="s">
        <v>3495</v>
      </c>
      <c r="D133" s="5">
        <v>1</v>
      </c>
      <c r="E133" t="s">
        <v>4311</v>
      </c>
      <c r="G133" s="108">
        <v>15000</v>
      </c>
      <c r="H133" s="3" t="s">
        <v>3496</v>
      </c>
      <c r="I133" s="99" t="s">
        <v>2455</v>
      </c>
      <c r="K133">
        <f t="shared" si="27"/>
        <v>15000</v>
      </c>
      <c r="L133">
        <f t="shared" si="22"/>
        <v>30000</v>
      </c>
      <c r="M133">
        <f t="shared" si="23"/>
        <v>75000</v>
      </c>
      <c r="N133">
        <f t="shared" si="24"/>
        <v>750000</v>
      </c>
      <c r="O133">
        <f t="shared" si="25"/>
        <v>7500000</v>
      </c>
      <c r="P133" s="57">
        <f t="shared" si="26"/>
        <v>75000000</v>
      </c>
    </row>
    <row r="134" spans="1:16">
      <c r="A134" s="2" t="s">
        <v>836</v>
      </c>
      <c r="B134" s="91">
        <v>61</v>
      </c>
      <c r="C134" s="36" t="s">
        <v>3497</v>
      </c>
      <c r="D134" s="5">
        <v>1</v>
      </c>
      <c r="E134" t="s">
        <v>2828</v>
      </c>
      <c r="F134" t="s">
        <v>830</v>
      </c>
      <c r="G134" s="108">
        <v>150000</v>
      </c>
      <c r="H134" s="3" t="s">
        <v>3498</v>
      </c>
      <c r="I134" s="99" t="s">
        <v>2455</v>
      </c>
      <c r="L134">
        <f t="shared" si="22"/>
        <v>300000</v>
      </c>
      <c r="M134">
        <f t="shared" si="23"/>
        <v>750000</v>
      </c>
      <c r="N134">
        <f t="shared" si="24"/>
        <v>7500000</v>
      </c>
      <c r="O134">
        <f t="shared" si="25"/>
        <v>75000000</v>
      </c>
      <c r="P134" s="57">
        <f t="shared" si="26"/>
        <v>750000000</v>
      </c>
    </row>
    <row r="135" spans="1:16">
      <c r="A135" s="2" t="s">
        <v>2821</v>
      </c>
      <c r="B135" s="91">
        <v>46</v>
      </c>
      <c r="C135" s="36" t="s">
        <v>3954</v>
      </c>
      <c r="D135" s="5">
        <v>0</v>
      </c>
      <c r="E135" t="s">
        <v>3309</v>
      </c>
      <c r="G135" s="108">
        <v>1000</v>
      </c>
      <c r="H135" t="s">
        <v>3956</v>
      </c>
      <c r="I135" s="99" t="s">
        <v>4926</v>
      </c>
      <c r="J135" s="58" t="s">
        <v>3955</v>
      </c>
    </row>
    <row r="136" spans="1:16">
      <c r="A136" s="2" t="s">
        <v>2821</v>
      </c>
      <c r="B136" s="91">
        <v>46</v>
      </c>
      <c r="C136" s="36" t="s">
        <v>3957</v>
      </c>
      <c r="D136" s="5">
        <v>3</v>
      </c>
      <c r="E136" t="s">
        <v>3309</v>
      </c>
      <c r="G136" s="108">
        <v>10000</v>
      </c>
      <c r="H136" t="s">
        <v>3958</v>
      </c>
      <c r="I136" s="99" t="s">
        <v>4926</v>
      </c>
    </row>
    <row r="137" spans="1:16">
      <c r="A137" s="2" t="s">
        <v>2821</v>
      </c>
      <c r="B137" s="91">
        <v>44</v>
      </c>
      <c r="C137" s="36" t="s">
        <v>4259</v>
      </c>
      <c r="D137" s="5">
        <v>1</v>
      </c>
      <c r="E137" t="s">
        <v>4311</v>
      </c>
      <c r="G137" s="108">
        <v>750</v>
      </c>
      <c r="I137" s="99" t="s">
        <v>2455</v>
      </c>
      <c r="K137">
        <f>SUM(G137*1)</f>
        <v>750</v>
      </c>
      <c r="L137">
        <f>SUM(G137*2)</f>
        <v>1500</v>
      </c>
      <c r="M137">
        <f>SUM(G137*5)</f>
        <v>3750</v>
      </c>
      <c r="N137">
        <f>SUM(G137*50)</f>
        <v>37500</v>
      </c>
      <c r="O137">
        <f t="shared" ref="O137:O157" si="28">SUM(G137*500)</f>
        <v>375000</v>
      </c>
      <c r="P137" s="57">
        <f t="shared" ref="P137:P157" si="29">SUM(G137*5000)</f>
        <v>3750000</v>
      </c>
    </row>
    <row r="138" spans="1:16">
      <c r="A138" s="2" t="s">
        <v>2821</v>
      </c>
      <c r="B138" s="91">
        <v>44</v>
      </c>
      <c r="C138" s="36" t="s">
        <v>4273</v>
      </c>
      <c r="D138" s="5">
        <v>5</v>
      </c>
      <c r="E138" t="s">
        <v>4311</v>
      </c>
      <c r="F138" t="s">
        <v>3033</v>
      </c>
      <c r="G138" s="108">
        <v>20000</v>
      </c>
      <c r="I138" s="99" t="s">
        <v>2455</v>
      </c>
      <c r="N138">
        <f>SUM(G138*50)</f>
        <v>1000000</v>
      </c>
      <c r="O138">
        <f t="shared" si="28"/>
        <v>10000000</v>
      </c>
      <c r="P138" s="57">
        <f t="shared" si="29"/>
        <v>100000000</v>
      </c>
    </row>
    <row r="139" spans="1:16">
      <c r="A139" s="2" t="s">
        <v>2821</v>
      </c>
      <c r="B139" s="91">
        <v>44</v>
      </c>
      <c r="C139" s="36" t="s">
        <v>4274</v>
      </c>
      <c r="D139" s="5">
        <v>6</v>
      </c>
      <c r="E139" t="s">
        <v>4311</v>
      </c>
      <c r="F139" t="s">
        <v>3033</v>
      </c>
      <c r="G139" s="108">
        <v>25000</v>
      </c>
      <c r="I139" s="99" t="s">
        <v>2455</v>
      </c>
      <c r="N139">
        <f>SUM(G139*50)</f>
        <v>1250000</v>
      </c>
      <c r="O139">
        <f t="shared" si="28"/>
        <v>12500000</v>
      </c>
      <c r="P139" s="57">
        <f t="shared" si="29"/>
        <v>125000000</v>
      </c>
    </row>
    <row r="140" spans="1:16">
      <c r="A140" s="2" t="s">
        <v>2821</v>
      </c>
      <c r="B140" s="91">
        <v>44</v>
      </c>
      <c r="C140" s="36" t="s">
        <v>4260</v>
      </c>
      <c r="D140" s="5">
        <v>1</v>
      </c>
      <c r="E140" t="s">
        <v>4311</v>
      </c>
      <c r="G140" s="108">
        <v>1000</v>
      </c>
      <c r="I140" s="99" t="s">
        <v>2455</v>
      </c>
      <c r="K140">
        <f>SUM(G140*1)</f>
        <v>1000</v>
      </c>
      <c r="L140">
        <f>SUM(G140*2)</f>
        <v>2000</v>
      </c>
      <c r="M140">
        <f>SUM(G140*5)</f>
        <v>5000</v>
      </c>
      <c r="N140">
        <f>SUM(G140*50)</f>
        <v>50000</v>
      </c>
      <c r="O140">
        <f t="shared" si="28"/>
        <v>500000</v>
      </c>
      <c r="P140" s="57">
        <f t="shared" si="29"/>
        <v>5000000</v>
      </c>
    </row>
    <row r="141" spans="1:16">
      <c r="A141" s="2" t="s">
        <v>2821</v>
      </c>
      <c r="B141" s="91">
        <v>44</v>
      </c>
      <c r="C141" s="36" t="s">
        <v>4275</v>
      </c>
      <c r="D141" s="5">
        <v>7</v>
      </c>
      <c r="E141" t="s">
        <v>4311</v>
      </c>
      <c r="F141" t="s">
        <v>3035</v>
      </c>
      <c r="G141" s="108">
        <v>30000</v>
      </c>
      <c r="I141" s="99" t="s">
        <v>2455</v>
      </c>
      <c r="O141">
        <f t="shared" si="28"/>
        <v>15000000</v>
      </c>
      <c r="P141" s="57">
        <f t="shared" si="29"/>
        <v>150000000</v>
      </c>
    </row>
    <row r="142" spans="1:16">
      <c r="A142" s="2" t="s">
        <v>2821</v>
      </c>
      <c r="B142" s="91">
        <v>44</v>
      </c>
      <c r="C142" s="36" t="s">
        <v>4276</v>
      </c>
      <c r="D142" s="5">
        <v>8</v>
      </c>
      <c r="E142" t="s">
        <v>4311</v>
      </c>
      <c r="F142" t="s">
        <v>3035</v>
      </c>
      <c r="G142" s="108">
        <v>40000</v>
      </c>
      <c r="I142" s="99" t="s">
        <v>2455</v>
      </c>
      <c r="O142">
        <f t="shared" si="28"/>
        <v>20000000</v>
      </c>
      <c r="P142" s="57">
        <f t="shared" si="29"/>
        <v>200000000</v>
      </c>
    </row>
    <row r="143" spans="1:16">
      <c r="A143" s="2" t="s">
        <v>2821</v>
      </c>
      <c r="B143" s="91">
        <v>44</v>
      </c>
      <c r="C143" s="36" t="s">
        <v>4261</v>
      </c>
      <c r="D143" s="5">
        <v>1</v>
      </c>
      <c r="E143" t="s">
        <v>4311</v>
      </c>
      <c r="F143" t="s">
        <v>830</v>
      </c>
      <c r="G143" s="108">
        <v>1250</v>
      </c>
      <c r="I143" s="99" t="s">
        <v>2455</v>
      </c>
      <c r="L143">
        <f>SUM(G143*2)</f>
        <v>2500</v>
      </c>
      <c r="M143">
        <f>SUM(G143*5)</f>
        <v>6250</v>
      </c>
      <c r="N143">
        <f>SUM(G143*50)</f>
        <v>62500</v>
      </c>
      <c r="O143">
        <f t="shared" si="28"/>
        <v>625000</v>
      </c>
      <c r="P143" s="57">
        <f t="shared" si="29"/>
        <v>6250000</v>
      </c>
    </row>
    <row r="144" spans="1:16">
      <c r="A144" s="2" t="s">
        <v>2821</v>
      </c>
      <c r="B144" s="91">
        <v>44</v>
      </c>
      <c r="C144" s="36" t="s">
        <v>4277</v>
      </c>
      <c r="D144" s="5">
        <v>10</v>
      </c>
      <c r="E144" t="s">
        <v>4311</v>
      </c>
      <c r="F144" t="s">
        <v>3035</v>
      </c>
      <c r="G144" s="108">
        <v>50000</v>
      </c>
      <c r="I144" s="99" t="s">
        <v>2455</v>
      </c>
      <c r="O144">
        <f t="shared" si="28"/>
        <v>25000000</v>
      </c>
      <c r="P144" s="57">
        <f t="shared" si="29"/>
        <v>250000000</v>
      </c>
    </row>
    <row r="145" spans="1:16">
      <c r="A145" s="2" t="s">
        <v>2821</v>
      </c>
      <c r="B145" s="91">
        <v>44</v>
      </c>
      <c r="C145" s="36" t="s">
        <v>4262</v>
      </c>
      <c r="D145" s="5">
        <v>1</v>
      </c>
      <c r="E145" t="s">
        <v>4311</v>
      </c>
      <c r="F145" t="s">
        <v>830</v>
      </c>
      <c r="G145" s="108">
        <v>1500</v>
      </c>
      <c r="I145" s="99" t="s">
        <v>2455</v>
      </c>
      <c r="L145">
        <f>SUM(G145*2)</f>
        <v>3000</v>
      </c>
      <c r="M145">
        <f t="shared" ref="M145:M151" si="30">SUM(G145*5)</f>
        <v>7500</v>
      </c>
      <c r="N145">
        <f t="shared" ref="N145:N157" si="31">SUM(G145*50)</f>
        <v>75000</v>
      </c>
      <c r="O145">
        <f t="shared" si="28"/>
        <v>750000</v>
      </c>
      <c r="P145" s="57">
        <f t="shared" si="29"/>
        <v>7500000</v>
      </c>
    </row>
    <row r="146" spans="1:16">
      <c r="A146" s="2" t="s">
        <v>2821</v>
      </c>
      <c r="B146" s="91">
        <v>44</v>
      </c>
      <c r="C146" s="36" t="s">
        <v>4263</v>
      </c>
      <c r="D146" s="5">
        <v>2</v>
      </c>
      <c r="E146" t="s">
        <v>4311</v>
      </c>
      <c r="F146" t="s">
        <v>830</v>
      </c>
      <c r="G146" s="108">
        <v>2000</v>
      </c>
      <c r="I146" s="99" t="s">
        <v>2455</v>
      </c>
      <c r="L146">
        <f>SUM(G146*2)</f>
        <v>4000</v>
      </c>
      <c r="M146">
        <f t="shared" si="30"/>
        <v>10000</v>
      </c>
      <c r="N146">
        <f t="shared" si="31"/>
        <v>100000</v>
      </c>
      <c r="O146">
        <f t="shared" si="28"/>
        <v>1000000</v>
      </c>
      <c r="P146" s="57">
        <f t="shared" si="29"/>
        <v>10000000</v>
      </c>
    </row>
    <row r="147" spans="1:16">
      <c r="A147" s="2" t="s">
        <v>2821</v>
      </c>
      <c r="B147" s="91">
        <v>44</v>
      </c>
      <c r="C147" s="36" t="s">
        <v>4264</v>
      </c>
      <c r="D147" s="5">
        <v>2</v>
      </c>
      <c r="E147" t="s">
        <v>4311</v>
      </c>
      <c r="F147" t="s">
        <v>830</v>
      </c>
      <c r="G147" s="108">
        <v>2500</v>
      </c>
      <c r="I147" s="99" t="s">
        <v>2455</v>
      </c>
      <c r="L147">
        <f>SUM(G147*2)</f>
        <v>5000</v>
      </c>
      <c r="M147">
        <f t="shared" si="30"/>
        <v>12500</v>
      </c>
      <c r="N147">
        <f t="shared" si="31"/>
        <v>125000</v>
      </c>
      <c r="O147">
        <f t="shared" si="28"/>
        <v>1250000</v>
      </c>
      <c r="P147" s="57">
        <f t="shared" si="29"/>
        <v>12500000</v>
      </c>
    </row>
    <row r="148" spans="1:16">
      <c r="A148" s="2" t="s">
        <v>2821</v>
      </c>
      <c r="B148" s="91">
        <v>44</v>
      </c>
      <c r="C148" s="36" t="s">
        <v>4265</v>
      </c>
      <c r="D148" s="5">
        <v>2</v>
      </c>
      <c r="E148" t="s">
        <v>4311</v>
      </c>
      <c r="F148" t="s">
        <v>3028</v>
      </c>
      <c r="G148" s="108">
        <v>3000</v>
      </c>
      <c r="I148" s="99" t="s">
        <v>2455</v>
      </c>
      <c r="M148">
        <f t="shared" si="30"/>
        <v>15000</v>
      </c>
      <c r="N148">
        <f t="shared" si="31"/>
        <v>150000</v>
      </c>
      <c r="O148">
        <f t="shared" si="28"/>
        <v>1500000</v>
      </c>
      <c r="P148" s="57">
        <f t="shared" si="29"/>
        <v>15000000</v>
      </c>
    </row>
    <row r="149" spans="1:16">
      <c r="A149" s="2" t="s">
        <v>2821</v>
      </c>
      <c r="B149" s="91">
        <v>44</v>
      </c>
      <c r="C149" s="36" t="s">
        <v>4266</v>
      </c>
      <c r="D149" s="5">
        <v>2</v>
      </c>
      <c r="E149" t="s">
        <v>4311</v>
      </c>
      <c r="F149" t="s">
        <v>3028</v>
      </c>
      <c r="G149" s="108">
        <v>4000</v>
      </c>
      <c r="I149" s="99" t="s">
        <v>2455</v>
      </c>
      <c r="M149">
        <f t="shared" si="30"/>
        <v>20000</v>
      </c>
      <c r="N149">
        <f t="shared" si="31"/>
        <v>200000</v>
      </c>
      <c r="O149">
        <f t="shared" si="28"/>
        <v>2000000</v>
      </c>
      <c r="P149" s="57">
        <f t="shared" si="29"/>
        <v>20000000</v>
      </c>
    </row>
    <row r="150" spans="1:16">
      <c r="A150" s="2" t="s">
        <v>2821</v>
      </c>
      <c r="B150" s="91">
        <v>44</v>
      </c>
      <c r="C150" s="36" t="s">
        <v>4267</v>
      </c>
      <c r="D150" s="5">
        <v>3</v>
      </c>
      <c r="E150" t="s">
        <v>4311</v>
      </c>
      <c r="F150" t="s">
        <v>3028</v>
      </c>
      <c r="G150" s="108">
        <v>5000</v>
      </c>
      <c r="I150" s="99" t="s">
        <v>2455</v>
      </c>
      <c r="M150">
        <f t="shared" si="30"/>
        <v>25000</v>
      </c>
      <c r="N150">
        <f t="shared" si="31"/>
        <v>250000</v>
      </c>
      <c r="O150">
        <f t="shared" si="28"/>
        <v>2500000</v>
      </c>
      <c r="P150" s="57">
        <f t="shared" si="29"/>
        <v>25000000</v>
      </c>
    </row>
    <row r="151" spans="1:16">
      <c r="A151" s="2" t="s">
        <v>2821</v>
      </c>
      <c r="B151" s="91">
        <v>44</v>
      </c>
      <c r="C151" s="36" t="s">
        <v>4268</v>
      </c>
      <c r="D151" s="5">
        <v>3</v>
      </c>
      <c r="E151" t="s">
        <v>4311</v>
      </c>
      <c r="F151" t="s">
        <v>3028</v>
      </c>
      <c r="G151" s="108">
        <v>6000</v>
      </c>
      <c r="I151" s="99" t="s">
        <v>2455</v>
      </c>
      <c r="M151">
        <f t="shared" si="30"/>
        <v>30000</v>
      </c>
      <c r="N151">
        <f t="shared" si="31"/>
        <v>300000</v>
      </c>
      <c r="O151">
        <f t="shared" si="28"/>
        <v>3000000</v>
      </c>
      <c r="P151" s="57">
        <f t="shared" si="29"/>
        <v>30000000</v>
      </c>
    </row>
    <row r="152" spans="1:16">
      <c r="A152" s="2" t="s">
        <v>2821</v>
      </c>
      <c r="B152" s="91">
        <v>44</v>
      </c>
      <c r="C152" s="36" t="s">
        <v>4269</v>
      </c>
      <c r="D152" s="5">
        <v>3</v>
      </c>
      <c r="E152" t="s">
        <v>4311</v>
      </c>
      <c r="F152" t="s">
        <v>3033</v>
      </c>
      <c r="G152" s="108">
        <v>8000</v>
      </c>
      <c r="I152" s="99" t="s">
        <v>2455</v>
      </c>
      <c r="N152">
        <f t="shared" si="31"/>
        <v>400000</v>
      </c>
      <c r="O152">
        <f t="shared" si="28"/>
        <v>4000000</v>
      </c>
      <c r="P152" s="57">
        <f t="shared" si="29"/>
        <v>40000000</v>
      </c>
    </row>
    <row r="153" spans="1:16">
      <c r="A153" s="2" t="s">
        <v>2821</v>
      </c>
      <c r="B153" s="91">
        <v>44</v>
      </c>
      <c r="C153" s="36" t="s">
        <v>4270</v>
      </c>
      <c r="D153" s="5">
        <v>3</v>
      </c>
      <c r="E153" t="s">
        <v>4311</v>
      </c>
      <c r="F153" t="s">
        <v>3033</v>
      </c>
      <c r="G153" s="108">
        <v>10000</v>
      </c>
      <c r="I153" s="99" t="s">
        <v>2455</v>
      </c>
      <c r="N153">
        <f t="shared" si="31"/>
        <v>500000</v>
      </c>
      <c r="O153">
        <f t="shared" si="28"/>
        <v>5000000</v>
      </c>
      <c r="P153" s="57">
        <f t="shared" si="29"/>
        <v>50000000</v>
      </c>
    </row>
    <row r="154" spans="1:16">
      <c r="A154" s="2" t="s">
        <v>2821</v>
      </c>
      <c r="B154" s="91">
        <v>44</v>
      </c>
      <c r="C154" s="36" t="s">
        <v>4271</v>
      </c>
      <c r="D154" s="5">
        <v>4</v>
      </c>
      <c r="E154" t="s">
        <v>4311</v>
      </c>
      <c r="F154" t="s">
        <v>3033</v>
      </c>
      <c r="G154" s="108">
        <v>12500</v>
      </c>
      <c r="I154" s="99" t="s">
        <v>2455</v>
      </c>
      <c r="N154">
        <f t="shared" si="31"/>
        <v>625000</v>
      </c>
      <c r="O154">
        <f t="shared" si="28"/>
        <v>6250000</v>
      </c>
      <c r="P154" s="57">
        <f t="shared" si="29"/>
        <v>62500000</v>
      </c>
    </row>
    <row r="155" spans="1:16">
      <c r="A155" s="2" t="s">
        <v>2821</v>
      </c>
      <c r="B155" s="91">
        <v>44</v>
      </c>
      <c r="C155" s="36" t="s">
        <v>4272</v>
      </c>
      <c r="D155" s="5">
        <v>4</v>
      </c>
      <c r="E155" t="s">
        <v>4311</v>
      </c>
      <c r="F155" t="s">
        <v>3033</v>
      </c>
      <c r="G155" s="108">
        <v>15000</v>
      </c>
      <c r="I155" s="99" t="s">
        <v>2455</v>
      </c>
      <c r="N155">
        <f t="shared" si="31"/>
        <v>750000</v>
      </c>
      <c r="O155">
        <f t="shared" si="28"/>
        <v>7500000</v>
      </c>
      <c r="P155" s="57">
        <f t="shared" si="29"/>
        <v>75000000</v>
      </c>
    </row>
    <row r="156" spans="1:16">
      <c r="A156" s="2" t="s">
        <v>2821</v>
      </c>
      <c r="B156" s="91">
        <v>51</v>
      </c>
      <c r="C156" s="36" t="s">
        <v>4405</v>
      </c>
      <c r="D156" s="5">
        <v>1</v>
      </c>
      <c r="E156" t="s">
        <v>4311</v>
      </c>
      <c r="G156" s="108">
        <v>4000</v>
      </c>
      <c r="H156" t="s">
        <v>4406</v>
      </c>
      <c r="I156" s="99" t="s">
        <v>2455</v>
      </c>
      <c r="K156">
        <f>SUM(G156*1)</f>
        <v>4000</v>
      </c>
      <c r="L156">
        <f>SUM(G156*2)</f>
        <v>8000</v>
      </c>
      <c r="M156">
        <f>SUM(G156*5)</f>
        <v>20000</v>
      </c>
      <c r="N156">
        <f t="shared" si="31"/>
        <v>200000</v>
      </c>
      <c r="O156">
        <f t="shared" si="28"/>
        <v>2000000</v>
      </c>
      <c r="P156" s="57">
        <f t="shared" si="29"/>
        <v>20000000</v>
      </c>
    </row>
    <row r="157" spans="1:16">
      <c r="A157" s="2" t="s">
        <v>2821</v>
      </c>
      <c r="B157" s="91">
        <v>51</v>
      </c>
      <c r="C157" s="36" t="s">
        <v>4407</v>
      </c>
      <c r="D157" s="5">
        <v>1</v>
      </c>
      <c r="E157" t="s">
        <v>4311</v>
      </c>
      <c r="G157" s="108">
        <v>1000</v>
      </c>
      <c r="H157" t="s">
        <v>4408</v>
      </c>
      <c r="I157" s="99" t="s">
        <v>2455</v>
      </c>
      <c r="K157">
        <f>SUM(G157*1)</f>
        <v>1000</v>
      </c>
      <c r="L157">
        <f>SUM(G157*2)</f>
        <v>2000</v>
      </c>
      <c r="M157">
        <f>SUM(G157*5)</f>
        <v>5000</v>
      </c>
      <c r="N157">
        <f t="shared" si="31"/>
        <v>50000</v>
      </c>
      <c r="O157">
        <f t="shared" si="28"/>
        <v>500000</v>
      </c>
      <c r="P157" s="57">
        <f t="shared" si="29"/>
        <v>5000000</v>
      </c>
    </row>
    <row r="158" spans="1:16">
      <c r="A158" s="2" t="s">
        <v>2821</v>
      </c>
      <c r="B158" s="91">
        <v>51</v>
      </c>
      <c r="C158" s="36" t="s">
        <v>4248</v>
      </c>
      <c r="D158" s="5">
        <v>0</v>
      </c>
      <c r="E158" t="s">
        <v>3309</v>
      </c>
      <c r="F158" t="s">
        <v>3037</v>
      </c>
      <c r="G158" s="108">
        <v>6000</v>
      </c>
      <c r="H158" t="s">
        <v>2439</v>
      </c>
      <c r="I158" s="99" t="s">
        <v>2455</v>
      </c>
      <c r="K158">
        <f>SUM(G158*1)</f>
        <v>6000</v>
      </c>
      <c r="L158">
        <f>SUM(G158*2)</f>
        <v>12000</v>
      </c>
      <c r="M158">
        <f>SUM(G158*5)</f>
        <v>30000</v>
      </c>
    </row>
    <row r="159" spans="1:16">
      <c r="A159" s="2" t="s">
        <v>2821</v>
      </c>
      <c r="B159" s="91">
        <v>52</v>
      </c>
      <c r="C159" s="36" t="s">
        <v>4249</v>
      </c>
      <c r="D159" s="5">
        <v>1</v>
      </c>
      <c r="E159" t="s">
        <v>2828</v>
      </c>
      <c r="G159" s="108">
        <v>200</v>
      </c>
      <c r="H159" t="s">
        <v>4250</v>
      </c>
      <c r="I159" s="99" t="s">
        <v>2455</v>
      </c>
      <c r="K159">
        <f>SUM(G159*1)</f>
        <v>200</v>
      </c>
      <c r="L159">
        <f>SUM(G159*2)</f>
        <v>400</v>
      </c>
      <c r="M159">
        <f>SUM(G159*5)</f>
        <v>1000</v>
      </c>
      <c r="N159">
        <f>SUM(G159*50)</f>
        <v>10000</v>
      </c>
      <c r="O159">
        <f>SUM(G159*500)</f>
        <v>100000</v>
      </c>
      <c r="P159" s="57">
        <f>SUM(G159*5000)</f>
        <v>1000000</v>
      </c>
    </row>
    <row r="160" spans="1:16">
      <c r="A160" s="2" t="s">
        <v>2821</v>
      </c>
      <c r="B160" s="91">
        <v>46</v>
      </c>
      <c r="C160" s="36" t="s">
        <v>1628</v>
      </c>
      <c r="D160" s="5">
        <v>2</v>
      </c>
      <c r="E160" t="s">
        <v>3309</v>
      </c>
      <c r="G160" s="108">
        <v>5000</v>
      </c>
      <c r="H160" t="s">
        <v>1629</v>
      </c>
      <c r="I160" s="99" t="s">
        <v>4926</v>
      </c>
    </row>
    <row r="161" spans="1:16">
      <c r="A161" s="2" t="s">
        <v>2821</v>
      </c>
      <c r="B161" s="91">
        <v>46</v>
      </c>
      <c r="C161" s="36" t="s">
        <v>1630</v>
      </c>
      <c r="D161" s="5">
        <v>4</v>
      </c>
      <c r="E161" t="s">
        <v>3309</v>
      </c>
      <c r="F161" t="s">
        <v>3033</v>
      </c>
      <c r="G161" s="108">
        <v>5000</v>
      </c>
      <c r="H161" t="s">
        <v>1629</v>
      </c>
      <c r="I161" s="99" t="s">
        <v>4926</v>
      </c>
    </row>
    <row r="162" spans="1:16">
      <c r="A162" s="2" t="s">
        <v>2821</v>
      </c>
      <c r="B162" s="91">
        <v>46</v>
      </c>
      <c r="C162" s="36" t="s">
        <v>1624</v>
      </c>
      <c r="D162" s="5">
        <v>0</v>
      </c>
      <c r="E162" t="s">
        <v>3309</v>
      </c>
      <c r="G162" s="108">
        <v>5000</v>
      </c>
      <c r="H162" t="s">
        <v>1625</v>
      </c>
      <c r="I162" s="99" t="s">
        <v>4926</v>
      </c>
      <c r="J162" s="58" t="s">
        <v>2606</v>
      </c>
    </row>
    <row r="163" spans="1:16">
      <c r="A163" s="2" t="s">
        <v>2821</v>
      </c>
      <c r="B163" s="91">
        <v>46</v>
      </c>
      <c r="C163" s="36" t="s">
        <v>1626</v>
      </c>
      <c r="D163" s="5">
        <v>0</v>
      </c>
      <c r="E163" t="s">
        <v>3309</v>
      </c>
      <c r="G163" s="108">
        <v>5000</v>
      </c>
      <c r="H163" t="s">
        <v>3960</v>
      </c>
      <c r="I163" s="99" t="s">
        <v>4926</v>
      </c>
      <c r="J163" s="58" t="s">
        <v>1627</v>
      </c>
    </row>
    <row r="164" spans="1:16">
      <c r="A164" s="2" t="s">
        <v>2821</v>
      </c>
      <c r="B164" s="91">
        <v>46</v>
      </c>
      <c r="C164" s="36" t="s">
        <v>3959</v>
      </c>
      <c r="D164" s="5">
        <v>0</v>
      </c>
      <c r="E164" t="s">
        <v>3309</v>
      </c>
      <c r="G164" s="108">
        <v>1000</v>
      </c>
      <c r="H164" t="s">
        <v>3960</v>
      </c>
      <c r="I164" s="99" t="s">
        <v>4926</v>
      </c>
      <c r="J164" s="58" t="s">
        <v>2603</v>
      </c>
    </row>
    <row r="165" spans="1:16">
      <c r="A165" s="2" t="s">
        <v>2821</v>
      </c>
      <c r="B165" s="91">
        <v>42</v>
      </c>
      <c r="C165" s="36" t="s">
        <v>4251</v>
      </c>
      <c r="D165" s="5">
        <v>2</v>
      </c>
      <c r="E165" t="s">
        <v>3309</v>
      </c>
      <c r="F165" t="s">
        <v>378</v>
      </c>
      <c r="G165" s="108">
        <v>25000</v>
      </c>
      <c r="H165" s="3" t="s">
        <v>4252</v>
      </c>
      <c r="I165" s="99" t="s">
        <v>2455</v>
      </c>
      <c r="K165">
        <f t="shared" ref="K165:K171" si="32">SUM(G165*1)</f>
        <v>25000</v>
      </c>
      <c r="L165">
        <f t="shared" ref="L165:L171" si="33">SUM(G165*2)</f>
        <v>50000</v>
      </c>
    </row>
    <row r="166" spans="1:16">
      <c r="A166" s="2" t="s">
        <v>2821</v>
      </c>
      <c r="B166" s="91">
        <v>42</v>
      </c>
      <c r="C166" s="36" t="s">
        <v>4253</v>
      </c>
      <c r="D166" s="5">
        <v>2</v>
      </c>
      <c r="E166" t="s">
        <v>4311</v>
      </c>
      <c r="G166" s="108">
        <v>1000</v>
      </c>
      <c r="I166" s="99" t="s">
        <v>2455</v>
      </c>
      <c r="K166">
        <f t="shared" si="32"/>
        <v>1000</v>
      </c>
      <c r="L166">
        <f t="shared" si="33"/>
        <v>2000</v>
      </c>
      <c r="M166">
        <f>SUM(G166*5)</f>
        <v>5000</v>
      </c>
      <c r="N166">
        <f>SUM(G166*50)</f>
        <v>50000</v>
      </c>
      <c r="O166">
        <f>SUM(G166*500)</f>
        <v>500000</v>
      </c>
      <c r="P166" s="57">
        <f>SUM(G166*5000)</f>
        <v>5000000</v>
      </c>
    </row>
    <row r="167" spans="1:16">
      <c r="A167" s="2" t="s">
        <v>2821</v>
      </c>
      <c r="B167" s="91">
        <v>42</v>
      </c>
      <c r="C167" s="36" t="s">
        <v>4254</v>
      </c>
      <c r="D167" s="5">
        <v>3</v>
      </c>
      <c r="E167" t="s">
        <v>4311</v>
      </c>
      <c r="G167" s="108">
        <v>2000</v>
      </c>
      <c r="I167" s="99" t="s">
        <v>2455</v>
      </c>
      <c r="K167">
        <f t="shared" si="32"/>
        <v>2000</v>
      </c>
      <c r="L167">
        <f t="shared" si="33"/>
        <v>4000</v>
      </c>
      <c r="M167">
        <f>SUM(G167*5)</f>
        <v>10000</v>
      </c>
      <c r="N167">
        <f>SUM(G167*50)</f>
        <v>100000</v>
      </c>
      <c r="O167">
        <f>SUM(G167*500)</f>
        <v>1000000</v>
      </c>
      <c r="P167" s="57">
        <f>SUM(G167*5000)</f>
        <v>10000000</v>
      </c>
    </row>
    <row r="168" spans="1:16">
      <c r="A168" s="2" t="s">
        <v>2821</v>
      </c>
      <c r="B168" s="91">
        <v>42</v>
      </c>
      <c r="C168" s="36" t="s">
        <v>4255</v>
      </c>
      <c r="D168" s="5">
        <v>4</v>
      </c>
      <c r="E168" t="s">
        <v>2823</v>
      </c>
      <c r="F168" t="s">
        <v>4770</v>
      </c>
      <c r="G168" s="108">
        <v>5000</v>
      </c>
      <c r="I168" s="99" t="s">
        <v>2455</v>
      </c>
      <c r="K168">
        <f t="shared" si="32"/>
        <v>5000</v>
      </c>
      <c r="L168">
        <f t="shared" si="33"/>
        <v>10000</v>
      </c>
      <c r="M168">
        <f>SUM(G168*5)</f>
        <v>25000</v>
      </c>
      <c r="N168">
        <f>SUM(G168*50)</f>
        <v>250000</v>
      </c>
      <c r="O168">
        <f>SUM(G168*500)</f>
        <v>2500000</v>
      </c>
    </row>
    <row r="169" spans="1:16">
      <c r="A169" s="2" t="s">
        <v>2821</v>
      </c>
      <c r="B169" s="91">
        <v>42</v>
      </c>
      <c r="C169" s="36" t="s">
        <v>4256</v>
      </c>
      <c r="D169" s="5">
        <v>5</v>
      </c>
      <c r="E169" t="s">
        <v>3311</v>
      </c>
      <c r="F169" t="s">
        <v>4770</v>
      </c>
      <c r="G169" s="108">
        <v>10000</v>
      </c>
      <c r="I169" s="99" t="s">
        <v>2455</v>
      </c>
      <c r="K169">
        <f t="shared" si="32"/>
        <v>10000</v>
      </c>
      <c r="L169">
        <f t="shared" si="33"/>
        <v>20000</v>
      </c>
      <c r="M169">
        <f>SUM(G169*5)</f>
        <v>50000</v>
      </c>
      <c r="N169">
        <f>SUM(G169*50)</f>
        <v>500000</v>
      </c>
      <c r="O169">
        <f>SUM(G169*500)</f>
        <v>5000000</v>
      </c>
    </row>
    <row r="170" spans="1:16">
      <c r="A170" s="2" t="s">
        <v>2821</v>
      </c>
      <c r="B170" s="91">
        <v>42</v>
      </c>
      <c r="C170" s="36" t="s">
        <v>4257</v>
      </c>
      <c r="D170" s="5">
        <v>6</v>
      </c>
      <c r="E170" t="s">
        <v>3309</v>
      </c>
      <c r="F170" t="s">
        <v>3037</v>
      </c>
      <c r="G170" s="108">
        <v>20000</v>
      </c>
      <c r="I170" s="99" t="s">
        <v>2455</v>
      </c>
      <c r="K170">
        <f t="shared" si="32"/>
        <v>20000</v>
      </c>
      <c r="L170">
        <f t="shared" si="33"/>
        <v>40000</v>
      </c>
      <c r="M170">
        <f>SUM(G170*5)</f>
        <v>100000</v>
      </c>
    </row>
    <row r="171" spans="1:16">
      <c r="A171" s="2" t="s">
        <v>2821</v>
      </c>
      <c r="B171" s="91">
        <v>42</v>
      </c>
      <c r="C171" s="36" t="s">
        <v>4258</v>
      </c>
      <c r="D171" s="5">
        <v>7</v>
      </c>
      <c r="E171" t="s">
        <v>3309</v>
      </c>
      <c r="F171" t="s">
        <v>378</v>
      </c>
      <c r="G171" s="108">
        <v>100000</v>
      </c>
      <c r="I171" s="99" t="s">
        <v>2455</v>
      </c>
      <c r="K171">
        <f t="shared" si="32"/>
        <v>100000</v>
      </c>
      <c r="L171">
        <f t="shared" si="33"/>
        <v>200000</v>
      </c>
    </row>
    <row r="172" spans="1:16">
      <c r="A172" s="2" t="s">
        <v>2821</v>
      </c>
      <c r="B172" s="91">
        <v>46</v>
      </c>
      <c r="C172" s="36" t="s">
        <v>1631</v>
      </c>
      <c r="D172" s="5">
        <v>10</v>
      </c>
      <c r="E172" t="s">
        <v>2823</v>
      </c>
      <c r="G172" s="108">
        <v>10000</v>
      </c>
      <c r="H172" t="s">
        <v>1469</v>
      </c>
      <c r="I172" s="99" t="s">
        <v>4926</v>
      </c>
      <c r="J172" s="58" t="s">
        <v>2465</v>
      </c>
    </row>
    <row r="173" spans="1:16">
      <c r="A173" s="2" t="s">
        <v>836</v>
      </c>
      <c r="B173" s="91">
        <v>61</v>
      </c>
      <c r="C173" s="36" t="s">
        <v>4278</v>
      </c>
      <c r="D173" s="5">
        <v>12</v>
      </c>
      <c r="E173" t="s">
        <v>3309</v>
      </c>
      <c r="G173" s="108">
        <v>15000</v>
      </c>
      <c r="H173" s="3" t="s">
        <v>2590</v>
      </c>
      <c r="I173" s="99" t="s">
        <v>4926</v>
      </c>
    </row>
    <row r="174" spans="1:16">
      <c r="A174" s="2" t="s">
        <v>2821</v>
      </c>
      <c r="B174" s="91">
        <v>52</v>
      </c>
      <c r="C174" s="36" t="s">
        <v>1246</v>
      </c>
      <c r="D174" s="5">
        <v>0</v>
      </c>
      <c r="E174" t="s">
        <v>2828</v>
      </c>
      <c r="G174" s="108">
        <v>500</v>
      </c>
      <c r="H174" t="s">
        <v>1428</v>
      </c>
      <c r="I174" s="99" t="s">
        <v>2455</v>
      </c>
      <c r="K174">
        <f>SUM(G174*1)</f>
        <v>500</v>
      </c>
      <c r="L174">
        <f>SUM(G174*2)</f>
        <v>1000</v>
      </c>
      <c r="M174">
        <f>SUM(G174*5)</f>
        <v>2500</v>
      </c>
      <c r="N174">
        <f>SUM(G174*50)</f>
        <v>25000</v>
      </c>
      <c r="O174">
        <f>SUM(G174*500)</f>
        <v>250000</v>
      </c>
      <c r="P174" s="57">
        <f>SUM(G174*5000)</f>
        <v>2500000</v>
      </c>
    </row>
    <row r="175" spans="1:16">
      <c r="A175" s="2" t="s">
        <v>2821</v>
      </c>
      <c r="B175" s="91">
        <v>52</v>
      </c>
      <c r="C175" s="36" t="s">
        <v>1247</v>
      </c>
      <c r="D175" s="5">
        <v>0</v>
      </c>
      <c r="E175" t="s">
        <v>2828</v>
      </c>
      <c r="G175" s="108">
        <v>1000</v>
      </c>
      <c r="H175" s="3" t="s">
        <v>1429</v>
      </c>
      <c r="I175" s="99" t="s">
        <v>2455</v>
      </c>
      <c r="K175">
        <f>SUM(G175*1)</f>
        <v>1000</v>
      </c>
      <c r="L175">
        <f>SUM(G175*2)</f>
        <v>2000</v>
      </c>
      <c r="M175">
        <f>SUM(G175*5)</f>
        <v>5000</v>
      </c>
      <c r="N175">
        <f>SUM(G175*50)</f>
        <v>50000</v>
      </c>
      <c r="O175">
        <f>SUM(G175*500)</f>
        <v>500000</v>
      </c>
      <c r="P175" s="57">
        <f>SUM(G175*5000)</f>
        <v>5000000</v>
      </c>
    </row>
    <row r="176" spans="1:16">
      <c r="A176" s="2" t="s">
        <v>2821</v>
      </c>
      <c r="B176" s="91">
        <v>52</v>
      </c>
      <c r="C176" s="36" t="s">
        <v>1248</v>
      </c>
      <c r="D176" s="5">
        <v>0</v>
      </c>
      <c r="E176" t="s">
        <v>2828</v>
      </c>
      <c r="G176" s="108">
        <v>2000</v>
      </c>
      <c r="H176" s="3" t="s">
        <v>1430</v>
      </c>
      <c r="I176" s="99" t="s">
        <v>2455</v>
      </c>
      <c r="K176">
        <f>SUM(G176*1)</f>
        <v>2000</v>
      </c>
      <c r="L176">
        <f>SUM(G176*2)</f>
        <v>4000</v>
      </c>
      <c r="M176">
        <f>SUM(G176*5)</f>
        <v>10000</v>
      </c>
      <c r="N176">
        <f>SUM(G176*50)</f>
        <v>100000</v>
      </c>
      <c r="O176">
        <f>SUM(G176*500)</f>
        <v>1000000</v>
      </c>
      <c r="P176" s="57">
        <f>SUM(G176*5000)</f>
        <v>10000000</v>
      </c>
    </row>
    <row r="177" spans="1:16">
      <c r="A177" s="2" t="s">
        <v>2821</v>
      </c>
      <c r="B177" s="91">
        <v>52</v>
      </c>
      <c r="C177" s="36" t="s">
        <v>1431</v>
      </c>
      <c r="D177" s="5">
        <v>0</v>
      </c>
      <c r="E177" t="s">
        <v>3309</v>
      </c>
      <c r="G177" s="108">
        <v>1000</v>
      </c>
      <c r="H177" t="s">
        <v>1432</v>
      </c>
      <c r="I177" s="99" t="s">
        <v>4926</v>
      </c>
    </row>
    <row r="178" spans="1:16">
      <c r="A178" s="2" t="s">
        <v>2821</v>
      </c>
      <c r="B178" s="91">
        <v>52</v>
      </c>
      <c r="C178" s="36" t="s">
        <v>1433</v>
      </c>
      <c r="D178" s="5">
        <v>0</v>
      </c>
      <c r="E178" t="s">
        <v>2828</v>
      </c>
      <c r="G178" s="108">
        <v>200</v>
      </c>
      <c r="H178" t="s">
        <v>2440</v>
      </c>
      <c r="I178" s="99" t="s">
        <v>2455</v>
      </c>
      <c r="K178">
        <f>SUM(G178*1)</f>
        <v>200</v>
      </c>
      <c r="L178">
        <f>SUM(G178*2)</f>
        <v>400</v>
      </c>
      <c r="M178">
        <f>SUM(G178*5)</f>
        <v>1000</v>
      </c>
      <c r="N178">
        <f>SUM(G178*50)</f>
        <v>10000</v>
      </c>
      <c r="O178">
        <f>SUM(G178*500)</f>
        <v>100000</v>
      </c>
      <c r="P178" s="57">
        <f>SUM(G178*5000)</f>
        <v>1000000</v>
      </c>
    </row>
    <row r="179" spans="1:16">
      <c r="A179" s="2" t="s">
        <v>2821</v>
      </c>
      <c r="B179" s="91">
        <v>48</v>
      </c>
      <c r="C179" s="36" t="s">
        <v>1474</v>
      </c>
      <c r="D179" s="5">
        <v>10</v>
      </c>
      <c r="E179" t="s">
        <v>3309</v>
      </c>
      <c r="F179" t="s">
        <v>3033</v>
      </c>
      <c r="G179" s="108">
        <v>20000</v>
      </c>
      <c r="I179" s="99" t="s">
        <v>4926</v>
      </c>
      <c r="J179" s="58" t="s">
        <v>1475</v>
      </c>
    </row>
    <row r="180" spans="1:16">
      <c r="A180" s="2" t="s">
        <v>2821</v>
      </c>
      <c r="B180" s="91">
        <v>48</v>
      </c>
      <c r="C180" s="36" t="s">
        <v>1470</v>
      </c>
      <c r="D180" s="5">
        <v>2</v>
      </c>
      <c r="E180" t="s">
        <v>3309</v>
      </c>
      <c r="F180" t="s">
        <v>3033</v>
      </c>
      <c r="G180" s="108">
        <v>5000</v>
      </c>
      <c r="H180" t="s">
        <v>1621</v>
      </c>
      <c r="I180" s="99" t="s">
        <v>4926</v>
      </c>
      <c r="J180" s="58" t="s">
        <v>1471</v>
      </c>
    </row>
    <row r="181" spans="1:16">
      <c r="A181" s="2" t="s">
        <v>2821</v>
      </c>
      <c r="B181" s="91">
        <v>48</v>
      </c>
      <c r="C181" s="36" t="s">
        <v>1472</v>
      </c>
      <c r="D181" s="5">
        <v>5</v>
      </c>
      <c r="E181" t="s">
        <v>3309</v>
      </c>
      <c r="F181" t="s">
        <v>3033</v>
      </c>
      <c r="G181" s="108">
        <v>10000</v>
      </c>
      <c r="I181" s="99" t="s">
        <v>4926</v>
      </c>
      <c r="J181" s="58" t="s">
        <v>1473</v>
      </c>
    </row>
    <row r="182" spans="1:16">
      <c r="A182" s="2" t="s">
        <v>836</v>
      </c>
      <c r="B182" s="91">
        <v>61</v>
      </c>
      <c r="C182" s="36" t="s">
        <v>1434</v>
      </c>
      <c r="D182" s="5">
        <v>1</v>
      </c>
      <c r="E182" t="s">
        <v>4311</v>
      </c>
      <c r="F182" t="s">
        <v>830</v>
      </c>
      <c r="G182" s="108">
        <v>3000</v>
      </c>
      <c r="H182" s="3" t="s">
        <v>1611</v>
      </c>
      <c r="I182" s="99" t="s">
        <v>2455</v>
      </c>
      <c r="L182">
        <f>SUM(G182*2)</f>
        <v>6000</v>
      </c>
      <c r="M182">
        <f>SUM(G182*5)</f>
        <v>15000</v>
      </c>
      <c r="N182">
        <f>SUM(G182*50)</f>
        <v>150000</v>
      </c>
      <c r="O182">
        <f>SUM(G182*500)</f>
        <v>1500000</v>
      </c>
      <c r="P182" s="57">
        <f>SUM(G182*5000)</f>
        <v>15000000</v>
      </c>
    </row>
    <row r="200" spans="7:9">
      <c r="G200" s="108"/>
      <c r="I200" s="99"/>
    </row>
  </sheetData>
  <autoFilter ref="A1:P178"/>
  <sortState ref="A2:P182">
    <sortCondition ref="C2:C182"/>
  </sortState>
  <phoneticPr fontId="0" type="noConversion"/>
  <pageMargins left="0.75" right="0.25" top="1" bottom="1" header="0.5" footer="0.5"/>
  <headerFooter alignWithMargins="0"/>
  <legacyDrawing r:id="rId1"/>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FFFF00"/>
  </sheetPr>
  <dimension ref="A1:M20"/>
  <sheetViews>
    <sheetView workbookViewId="0">
      <pane ySplit="1" topLeftCell="A2" activePane="bottomLeft" state="frozen"/>
      <selection pane="bottomLeft" activeCell="A2" sqref="A2"/>
    </sheetView>
  </sheetViews>
  <sheetFormatPr baseColWidth="10" defaultColWidth="8.83203125" defaultRowHeight="12"/>
  <cols>
    <col min="1" max="1" width="3.83203125" bestFit="1" customWidth="1"/>
    <col min="2" max="2" width="3.83203125" style="57" bestFit="1" customWidth="1"/>
    <col min="3" max="3" width="20.83203125" style="58" bestFit="1" customWidth="1"/>
    <col min="4" max="4" width="17.1640625" style="58" bestFit="1" customWidth="1"/>
    <col min="5" max="5" width="29.6640625" style="57" bestFit="1" customWidth="1"/>
    <col min="6" max="6" width="11.5" style="58" bestFit="1" customWidth="1"/>
    <col min="7" max="7" width="10.5" style="58" bestFit="1" customWidth="1"/>
    <col min="8" max="8" width="5.1640625" bestFit="1" customWidth="1"/>
    <col min="9" max="10" width="6.1640625" bestFit="1" customWidth="1"/>
    <col min="11" max="11" width="7.1640625" bestFit="1" customWidth="1"/>
    <col min="12" max="12" width="8.1640625" bestFit="1" customWidth="1"/>
    <col min="13" max="13" width="9.1640625" style="57" bestFit="1" customWidth="1"/>
  </cols>
  <sheetData>
    <row r="1" spans="1:13" s="206" customFormat="1" ht="78" customHeight="1" thickBot="1">
      <c r="A1" s="201" t="s">
        <v>4898</v>
      </c>
      <c r="B1" s="202" t="s">
        <v>4899</v>
      </c>
      <c r="C1" s="203" t="s">
        <v>516</v>
      </c>
      <c r="D1" s="203" t="s">
        <v>517</v>
      </c>
      <c r="E1" s="204" t="s">
        <v>519</v>
      </c>
      <c r="F1" s="198" t="s">
        <v>518</v>
      </c>
      <c r="G1" s="198" t="s">
        <v>2811</v>
      </c>
      <c r="H1" s="205" t="s">
        <v>3022</v>
      </c>
      <c r="I1" s="205" t="s">
        <v>3023</v>
      </c>
      <c r="J1" s="205" t="s">
        <v>3024</v>
      </c>
      <c r="K1" s="205" t="s">
        <v>529</v>
      </c>
      <c r="L1" s="205" t="s">
        <v>530</v>
      </c>
      <c r="M1" s="202" t="s">
        <v>531</v>
      </c>
    </row>
    <row r="2" spans="1:13">
      <c r="A2" s="2" t="s">
        <v>2821</v>
      </c>
      <c r="B2" s="91">
        <v>20</v>
      </c>
      <c r="C2" s="36" t="s">
        <v>1476</v>
      </c>
      <c r="D2" s="58" t="s">
        <v>1477</v>
      </c>
      <c r="E2" s="138" t="s">
        <v>1478</v>
      </c>
      <c r="G2" s="139">
        <v>5000</v>
      </c>
      <c r="H2">
        <f>SUM(G2*1)</f>
        <v>5000</v>
      </c>
      <c r="I2">
        <f>SUM(G2*2)</f>
        <v>10000</v>
      </c>
      <c r="J2">
        <f>SUM(G2*5)</f>
        <v>25000</v>
      </c>
      <c r="K2">
        <f>SUM(G2*50)</f>
        <v>250000</v>
      </c>
      <c r="L2">
        <f>SUM(G2*500)</f>
        <v>2500000</v>
      </c>
      <c r="M2" s="57">
        <f>SUM(G2*5000)</f>
        <v>25000000</v>
      </c>
    </row>
    <row r="3" spans="1:13">
      <c r="A3" s="2" t="s">
        <v>2821</v>
      </c>
      <c r="B3" s="91">
        <v>21</v>
      </c>
      <c r="C3" s="36" t="s">
        <v>1479</v>
      </c>
      <c r="D3" s="58" t="s">
        <v>1480</v>
      </c>
      <c r="E3" s="57" t="s">
        <v>1483</v>
      </c>
      <c r="F3" s="58" t="s">
        <v>1482</v>
      </c>
      <c r="G3" s="140" t="s">
        <v>1481</v>
      </c>
    </row>
    <row r="4" spans="1:13">
      <c r="A4" s="2" t="s">
        <v>2821</v>
      </c>
      <c r="B4" s="91">
        <v>20</v>
      </c>
      <c r="C4" s="36" t="s">
        <v>1484</v>
      </c>
      <c r="D4" s="58" t="s">
        <v>1477</v>
      </c>
      <c r="E4" s="57" t="s">
        <v>1485</v>
      </c>
      <c r="G4" s="139">
        <v>5000</v>
      </c>
      <c r="H4">
        <f>SUM(G4*1)</f>
        <v>5000</v>
      </c>
      <c r="I4">
        <f>SUM(G4*2)</f>
        <v>10000</v>
      </c>
      <c r="J4">
        <f>SUM(G4*5)</f>
        <v>25000</v>
      </c>
      <c r="K4">
        <f>SUM(G4*50)</f>
        <v>250000</v>
      </c>
      <c r="L4">
        <f>SUM(G4*500)</f>
        <v>2500000</v>
      </c>
      <c r="M4" s="57">
        <f>SUM(G4*5000)</f>
        <v>25000000</v>
      </c>
    </row>
    <row r="5" spans="1:13">
      <c r="A5" s="2" t="s">
        <v>2821</v>
      </c>
      <c r="B5" s="91">
        <v>20</v>
      </c>
      <c r="C5" s="36" t="s">
        <v>1486</v>
      </c>
      <c r="D5" s="58" t="s">
        <v>1477</v>
      </c>
      <c r="E5" s="57" t="s">
        <v>1487</v>
      </c>
      <c r="G5" s="139">
        <v>5000</v>
      </c>
      <c r="H5">
        <f>SUM(G5*1)</f>
        <v>5000</v>
      </c>
      <c r="I5">
        <f>SUM(G5*2)</f>
        <v>10000</v>
      </c>
      <c r="J5">
        <f>SUM(G5*5)</f>
        <v>25000</v>
      </c>
      <c r="K5">
        <f>SUM(G5*50)</f>
        <v>250000</v>
      </c>
      <c r="L5">
        <f>SUM(G5*500)</f>
        <v>2500000</v>
      </c>
      <c r="M5" s="57">
        <f>SUM(G5*5000)</f>
        <v>25000000</v>
      </c>
    </row>
    <row r="6" spans="1:13">
      <c r="A6" s="2" t="s">
        <v>2821</v>
      </c>
      <c r="B6" s="91">
        <v>20</v>
      </c>
      <c r="C6" s="36" t="s">
        <v>1488</v>
      </c>
      <c r="D6" s="58" t="s">
        <v>1477</v>
      </c>
      <c r="E6" s="57" t="s">
        <v>1489</v>
      </c>
      <c r="G6" s="139">
        <v>5000</v>
      </c>
      <c r="H6">
        <f>SUM(G6*1)</f>
        <v>5000</v>
      </c>
      <c r="I6">
        <f>SUM(G6*2)</f>
        <v>10000</v>
      </c>
      <c r="J6">
        <f>SUM(G6*5)</f>
        <v>25000</v>
      </c>
      <c r="K6">
        <f>SUM(G6*50)</f>
        <v>250000</v>
      </c>
      <c r="L6">
        <f>SUM(G6*500)</f>
        <v>2500000</v>
      </c>
      <c r="M6" s="57">
        <f>SUM(G6*5000)</f>
        <v>25000000</v>
      </c>
    </row>
    <row r="7" spans="1:13">
      <c r="A7" s="2" t="s">
        <v>2821</v>
      </c>
      <c r="B7" s="91">
        <v>20</v>
      </c>
      <c r="C7" s="36" t="s">
        <v>1490</v>
      </c>
      <c r="D7" s="58" t="s">
        <v>1477</v>
      </c>
      <c r="E7" s="138" t="s">
        <v>1491</v>
      </c>
      <c r="G7" s="139">
        <v>5000</v>
      </c>
      <c r="H7">
        <f>SUM(G7*1)</f>
        <v>5000</v>
      </c>
      <c r="I7">
        <f>SUM(G7*2)</f>
        <v>10000</v>
      </c>
      <c r="J7">
        <f>SUM(G7*5)</f>
        <v>25000</v>
      </c>
      <c r="K7">
        <f>SUM(G7*50)</f>
        <v>250000</v>
      </c>
      <c r="L7">
        <f>SUM(G7*500)</f>
        <v>2500000</v>
      </c>
      <c r="M7" s="57">
        <f>SUM(G7*5000)</f>
        <v>25000000</v>
      </c>
    </row>
    <row r="8" spans="1:13">
      <c r="A8" s="2" t="s">
        <v>2821</v>
      </c>
      <c r="B8" s="91">
        <v>21</v>
      </c>
      <c r="C8" s="36" t="s">
        <v>1492</v>
      </c>
      <c r="D8" s="58" t="s">
        <v>1480</v>
      </c>
      <c r="E8" s="138" t="s">
        <v>1491</v>
      </c>
      <c r="F8" s="58" t="s">
        <v>1482</v>
      </c>
      <c r="G8" s="140" t="s">
        <v>1481</v>
      </c>
    </row>
    <row r="9" spans="1:13">
      <c r="A9" s="2" t="s">
        <v>2821</v>
      </c>
      <c r="B9" s="91">
        <v>21</v>
      </c>
      <c r="C9" s="36" t="s">
        <v>1493</v>
      </c>
      <c r="D9" s="58" t="s">
        <v>1480</v>
      </c>
      <c r="E9" s="138" t="s">
        <v>1494</v>
      </c>
      <c r="F9" s="58" t="s">
        <v>1482</v>
      </c>
      <c r="G9" s="140" t="s">
        <v>1481</v>
      </c>
    </row>
    <row r="10" spans="1:13">
      <c r="A10" s="2" t="s">
        <v>2821</v>
      </c>
      <c r="B10" s="91">
        <v>21</v>
      </c>
      <c r="C10" s="36" t="s">
        <v>1495</v>
      </c>
      <c r="D10" s="58" t="s">
        <v>1480</v>
      </c>
      <c r="E10" s="57" t="s">
        <v>1489</v>
      </c>
      <c r="F10" s="58" t="s">
        <v>1482</v>
      </c>
      <c r="G10" s="140" t="s">
        <v>1481</v>
      </c>
    </row>
    <row r="11" spans="1:13">
      <c r="A11" s="2" t="s">
        <v>2821</v>
      </c>
      <c r="B11" s="91">
        <v>21</v>
      </c>
      <c r="C11" s="36" t="s">
        <v>1496</v>
      </c>
      <c r="D11" s="58" t="s">
        <v>1480</v>
      </c>
      <c r="E11" s="138" t="s">
        <v>1497</v>
      </c>
      <c r="F11" s="58" t="s">
        <v>1482</v>
      </c>
      <c r="G11" s="140" t="s">
        <v>1481</v>
      </c>
    </row>
    <row r="12" spans="1:13">
      <c r="A12" s="2" t="s">
        <v>2821</v>
      </c>
      <c r="B12" s="91">
        <v>21</v>
      </c>
      <c r="C12" s="36" t="s">
        <v>1498</v>
      </c>
      <c r="D12" s="58" t="s">
        <v>1480</v>
      </c>
      <c r="E12" s="57" t="s">
        <v>1499</v>
      </c>
      <c r="F12" s="58" t="s">
        <v>1482</v>
      </c>
      <c r="G12" s="140" t="s">
        <v>1481</v>
      </c>
    </row>
    <row r="13" spans="1:13">
      <c r="A13" s="2" t="s">
        <v>836</v>
      </c>
      <c r="B13" s="91">
        <v>25</v>
      </c>
      <c r="C13" s="36" t="s">
        <v>4954</v>
      </c>
      <c r="D13" s="58" t="s">
        <v>4955</v>
      </c>
      <c r="E13" s="57" t="s">
        <v>4957</v>
      </c>
      <c r="F13" s="58" t="s">
        <v>1482</v>
      </c>
      <c r="G13" s="140" t="s">
        <v>4956</v>
      </c>
    </row>
    <row r="14" spans="1:13">
      <c r="A14" s="2" t="s">
        <v>836</v>
      </c>
      <c r="B14" s="91">
        <v>25</v>
      </c>
      <c r="C14" s="36" t="s">
        <v>4958</v>
      </c>
      <c r="D14" s="58" t="s">
        <v>4955</v>
      </c>
      <c r="E14" s="57" t="s">
        <v>4959</v>
      </c>
      <c r="F14" s="58" t="s">
        <v>1482</v>
      </c>
      <c r="G14" s="140" t="s">
        <v>4956</v>
      </c>
    </row>
    <row r="15" spans="1:13">
      <c r="A15" s="2" t="s">
        <v>836</v>
      </c>
      <c r="B15" s="91">
        <v>25</v>
      </c>
      <c r="C15" s="36" t="s">
        <v>4960</v>
      </c>
      <c r="D15" s="58" t="s">
        <v>4955</v>
      </c>
      <c r="E15" s="138" t="s">
        <v>4961</v>
      </c>
      <c r="F15" s="58" t="s">
        <v>1482</v>
      </c>
      <c r="G15" s="140" t="s">
        <v>4956</v>
      </c>
    </row>
    <row r="16" spans="1:13">
      <c r="A16" s="2" t="s">
        <v>836</v>
      </c>
      <c r="B16" s="91">
        <v>25</v>
      </c>
      <c r="C16" s="36" t="s">
        <v>4962</v>
      </c>
      <c r="D16" s="58" t="s">
        <v>4955</v>
      </c>
      <c r="E16" s="138" t="s">
        <v>4963</v>
      </c>
      <c r="F16" s="58" t="s">
        <v>1482</v>
      </c>
      <c r="G16" s="140" t="s">
        <v>4956</v>
      </c>
    </row>
    <row r="17" spans="1:7">
      <c r="A17" s="2" t="s">
        <v>836</v>
      </c>
      <c r="B17" s="91">
        <v>25</v>
      </c>
      <c r="C17" s="36" t="s">
        <v>4964</v>
      </c>
      <c r="D17" s="58" t="s">
        <v>4955</v>
      </c>
      <c r="E17" s="138" t="s">
        <v>4965</v>
      </c>
      <c r="F17" s="58" t="s">
        <v>1482</v>
      </c>
      <c r="G17" s="140" t="s">
        <v>4956</v>
      </c>
    </row>
    <row r="18" spans="1:7">
      <c r="A18" s="2" t="s">
        <v>836</v>
      </c>
      <c r="B18" s="91">
        <v>25</v>
      </c>
      <c r="C18" s="36" t="s">
        <v>4966</v>
      </c>
      <c r="D18" s="58" t="s">
        <v>4955</v>
      </c>
      <c r="E18" s="57" t="s">
        <v>4967</v>
      </c>
      <c r="F18" s="58" t="s">
        <v>1482</v>
      </c>
      <c r="G18" s="140" t="s">
        <v>4956</v>
      </c>
    </row>
    <row r="19" spans="1:7">
      <c r="A19" s="2" t="s">
        <v>836</v>
      </c>
      <c r="B19" s="91">
        <v>25</v>
      </c>
      <c r="C19" s="36" t="s">
        <v>4968</v>
      </c>
      <c r="D19" s="58" t="s">
        <v>4955</v>
      </c>
      <c r="E19" s="57" t="s">
        <v>4969</v>
      </c>
      <c r="F19" s="58" t="s">
        <v>1482</v>
      </c>
      <c r="G19" s="140" t="s">
        <v>4956</v>
      </c>
    </row>
    <row r="20" spans="1:7">
      <c r="A20" s="2" t="s">
        <v>836</v>
      </c>
      <c r="B20" s="91">
        <v>25</v>
      </c>
      <c r="C20" s="36" t="s">
        <v>4970</v>
      </c>
      <c r="D20" s="58" t="s">
        <v>4955</v>
      </c>
      <c r="E20" s="138" t="s">
        <v>4971</v>
      </c>
      <c r="F20" s="58" t="s">
        <v>1482</v>
      </c>
      <c r="G20" s="140" t="s">
        <v>4956</v>
      </c>
    </row>
  </sheetData>
  <autoFilter ref="A1:M20"/>
  <sortState ref="A2:M20">
    <sortCondition ref="C2:C20"/>
  </sortState>
  <phoneticPr fontId="0"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FFFF00"/>
  </sheetPr>
  <dimension ref="A1:C250"/>
  <sheetViews>
    <sheetView workbookViewId="0">
      <pane ySplit="1" topLeftCell="A2" activePane="bottomLeft" state="frozen"/>
      <selection pane="bottomLeft" activeCell="A2" sqref="A2"/>
    </sheetView>
  </sheetViews>
  <sheetFormatPr baseColWidth="10" defaultColWidth="8.83203125" defaultRowHeight="12"/>
  <cols>
    <col min="1" max="1" width="40.33203125" style="57" bestFit="1" customWidth="1"/>
    <col min="2" max="2" width="9.83203125" style="58" bestFit="1" customWidth="1"/>
    <col min="3" max="3" width="87.33203125" style="58" bestFit="1" customWidth="1"/>
  </cols>
  <sheetData>
    <row r="1" spans="1:3" s="200" customFormat="1" ht="54" customHeight="1" thickBot="1">
      <c r="A1" s="197" t="s">
        <v>55</v>
      </c>
      <c r="B1" s="198" t="s">
        <v>56</v>
      </c>
      <c r="C1" s="199" t="s">
        <v>523</v>
      </c>
    </row>
    <row r="2" spans="1:3">
      <c r="A2" s="57" t="s">
        <v>2799</v>
      </c>
      <c r="B2" s="58" t="s">
        <v>57</v>
      </c>
      <c r="C2" s="109" t="s">
        <v>58</v>
      </c>
    </row>
    <row r="3" spans="1:3">
      <c r="A3" s="57" t="s">
        <v>3992</v>
      </c>
      <c r="B3" s="58" t="s">
        <v>57</v>
      </c>
      <c r="C3" s="109" t="s">
        <v>58</v>
      </c>
    </row>
    <row r="4" spans="1:3">
      <c r="A4" s="57" t="s">
        <v>5093</v>
      </c>
      <c r="B4" s="58" t="s">
        <v>59</v>
      </c>
      <c r="C4" s="58" t="s">
        <v>5094</v>
      </c>
    </row>
    <row r="5" spans="1:3">
      <c r="A5" s="57" t="s">
        <v>2797</v>
      </c>
      <c r="B5" s="58" t="s">
        <v>63</v>
      </c>
      <c r="C5" s="58" t="s">
        <v>2798</v>
      </c>
    </row>
    <row r="6" spans="1:3">
      <c r="A6" s="57" t="s">
        <v>3848</v>
      </c>
      <c r="B6" s="58" t="s">
        <v>59</v>
      </c>
      <c r="C6" s="109" t="s">
        <v>3896</v>
      </c>
    </row>
    <row r="7" spans="1:3">
      <c r="A7" s="57" t="s">
        <v>2621</v>
      </c>
      <c r="B7" s="58" t="s">
        <v>57</v>
      </c>
      <c r="C7" s="58" t="s">
        <v>4651</v>
      </c>
    </row>
    <row r="8" spans="1:3">
      <c r="A8" s="57" t="s">
        <v>3994</v>
      </c>
      <c r="B8" s="58" t="s">
        <v>57</v>
      </c>
      <c r="C8" s="58" t="s">
        <v>3897</v>
      </c>
    </row>
    <row r="9" spans="1:3">
      <c r="A9" s="57" t="s">
        <v>3846</v>
      </c>
      <c r="B9" s="58" t="s">
        <v>59</v>
      </c>
      <c r="C9" s="58" t="s">
        <v>60</v>
      </c>
    </row>
    <row r="10" spans="1:3">
      <c r="A10" s="57" t="s">
        <v>3849</v>
      </c>
      <c r="B10" s="58" t="s">
        <v>59</v>
      </c>
      <c r="C10" s="58" t="s">
        <v>61</v>
      </c>
    </row>
    <row r="11" spans="1:3">
      <c r="A11" s="57" t="s">
        <v>2622</v>
      </c>
      <c r="B11" s="58" t="s">
        <v>59</v>
      </c>
      <c r="C11" s="58" t="s">
        <v>4652</v>
      </c>
    </row>
    <row r="12" spans="1:3">
      <c r="A12" s="57" t="s">
        <v>1425</v>
      </c>
      <c r="B12" s="58" t="s">
        <v>57</v>
      </c>
      <c r="C12" s="58" t="s">
        <v>62</v>
      </c>
    </row>
    <row r="13" spans="1:3">
      <c r="A13" s="57" t="s">
        <v>1020</v>
      </c>
      <c r="B13" s="58" t="s">
        <v>63</v>
      </c>
      <c r="C13" s="109" t="s">
        <v>3903</v>
      </c>
    </row>
    <row r="14" spans="1:3">
      <c r="A14" s="57" t="s">
        <v>1786</v>
      </c>
      <c r="B14" s="58" t="s">
        <v>57</v>
      </c>
      <c r="C14" s="58" t="s">
        <v>192</v>
      </c>
    </row>
    <row r="15" spans="1:3">
      <c r="A15" s="57" t="s">
        <v>3162</v>
      </c>
      <c r="B15" s="58" t="s">
        <v>59</v>
      </c>
      <c r="C15" s="58" t="s">
        <v>2807</v>
      </c>
    </row>
    <row r="16" spans="1:3">
      <c r="A16" s="57" t="s">
        <v>2623</v>
      </c>
      <c r="B16" s="58" t="s">
        <v>59</v>
      </c>
      <c r="C16" s="109" t="s">
        <v>4653</v>
      </c>
    </row>
    <row r="17" spans="1:3">
      <c r="A17" s="57" t="s">
        <v>3163</v>
      </c>
      <c r="B17" s="58" t="s">
        <v>57</v>
      </c>
      <c r="C17" s="109" t="s">
        <v>195</v>
      </c>
    </row>
    <row r="18" spans="1:3">
      <c r="A18" s="57" t="s">
        <v>1593</v>
      </c>
      <c r="B18" s="58" t="s">
        <v>63</v>
      </c>
      <c r="C18" s="58" t="s">
        <v>1594</v>
      </c>
    </row>
    <row r="19" spans="1:3">
      <c r="A19" s="57" t="s">
        <v>2774</v>
      </c>
      <c r="B19" s="58" t="s">
        <v>57</v>
      </c>
      <c r="C19" s="109" t="s">
        <v>2800</v>
      </c>
    </row>
    <row r="20" spans="1:3">
      <c r="A20" s="57" t="s">
        <v>1427</v>
      </c>
      <c r="B20" s="58" t="s">
        <v>57</v>
      </c>
      <c r="C20" s="58" t="s">
        <v>193</v>
      </c>
    </row>
    <row r="21" spans="1:3">
      <c r="A21" s="57" t="s">
        <v>3851</v>
      </c>
      <c r="B21" s="58" t="s">
        <v>57</v>
      </c>
      <c r="C21" s="58" t="s">
        <v>3898</v>
      </c>
    </row>
    <row r="22" spans="1:3">
      <c r="A22" s="142" t="s">
        <v>1784</v>
      </c>
      <c r="B22" s="58" t="s">
        <v>57</v>
      </c>
      <c r="C22" s="109" t="s">
        <v>3900</v>
      </c>
    </row>
    <row r="23" spans="1:3">
      <c r="A23" s="57" t="s">
        <v>1782</v>
      </c>
      <c r="B23" s="58" t="s">
        <v>57</v>
      </c>
      <c r="C23" s="58" t="s">
        <v>194</v>
      </c>
    </row>
    <row r="24" spans="1:3">
      <c r="A24" s="57" t="s">
        <v>3989</v>
      </c>
      <c r="B24" s="58" t="s">
        <v>57</v>
      </c>
      <c r="C24" s="109" t="s">
        <v>195</v>
      </c>
    </row>
    <row r="25" spans="1:3">
      <c r="A25" s="57" t="s">
        <v>1779</v>
      </c>
      <c r="B25" s="58" t="s">
        <v>57</v>
      </c>
      <c r="C25" s="109" t="s">
        <v>195</v>
      </c>
    </row>
    <row r="26" spans="1:3">
      <c r="A26" s="57" t="s">
        <v>1595</v>
      </c>
      <c r="B26" s="58" t="s">
        <v>57</v>
      </c>
      <c r="C26" s="58" t="s">
        <v>1596</v>
      </c>
    </row>
    <row r="27" spans="1:3">
      <c r="A27" s="142" t="s">
        <v>1590</v>
      </c>
      <c r="B27" s="58" t="s">
        <v>57</v>
      </c>
      <c r="C27" s="58" t="s">
        <v>1589</v>
      </c>
    </row>
    <row r="28" spans="1:3">
      <c r="A28" s="57" t="s">
        <v>2801</v>
      </c>
      <c r="B28" s="58" t="s">
        <v>57</v>
      </c>
      <c r="C28" s="58" t="s">
        <v>2802</v>
      </c>
    </row>
    <row r="29" spans="1:3">
      <c r="A29" s="57" t="s">
        <v>2620</v>
      </c>
      <c r="B29" s="58" t="s">
        <v>57</v>
      </c>
      <c r="C29" s="109" t="s">
        <v>4650</v>
      </c>
    </row>
    <row r="30" spans="1:3">
      <c r="A30" s="57" t="s">
        <v>2777</v>
      </c>
      <c r="B30" s="58" t="s">
        <v>59</v>
      </c>
      <c r="C30" s="109" t="s">
        <v>2803</v>
      </c>
    </row>
    <row r="31" spans="1:3">
      <c r="A31" s="57" t="s">
        <v>2779</v>
      </c>
      <c r="B31" s="58" t="s">
        <v>57</v>
      </c>
      <c r="C31" s="109" t="s">
        <v>2804</v>
      </c>
    </row>
    <row r="32" spans="1:3">
      <c r="A32" s="57" t="s">
        <v>2619</v>
      </c>
      <c r="B32" s="58" t="s">
        <v>57</v>
      </c>
      <c r="C32" s="58" t="s">
        <v>2805</v>
      </c>
    </row>
    <row r="33" spans="1:3">
      <c r="A33" s="57" t="s">
        <v>2778</v>
      </c>
      <c r="B33" s="58" t="s">
        <v>57</v>
      </c>
      <c r="C33" s="109" t="s">
        <v>64</v>
      </c>
    </row>
    <row r="34" spans="1:3">
      <c r="A34" s="57" t="s">
        <v>3852</v>
      </c>
      <c r="B34" s="58" t="s">
        <v>59</v>
      </c>
      <c r="C34" s="109" t="s">
        <v>3899</v>
      </c>
    </row>
    <row r="35" spans="1:3">
      <c r="A35" s="57" t="s">
        <v>1792</v>
      </c>
      <c r="B35" s="58" t="s">
        <v>57</v>
      </c>
      <c r="C35" s="109" t="s">
        <v>4307</v>
      </c>
    </row>
    <row r="36" spans="1:3">
      <c r="A36" s="142" t="s">
        <v>1796</v>
      </c>
      <c r="B36" s="58" t="s">
        <v>63</v>
      </c>
      <c r="C36" s="109" t="s">
        <v>3903</v>
      </c>
    </row>
    <row r="37" spans="1:3">
      <c r="A37" s="57" t="s">
        <v>3854</v>
      </c>
      <c r="B37" s="58" t="s">
        <v>59</v>
      </c>
      <c r="C37" s="109" t="s">
        <v>4308</v>
      </c>
    </row>
    <row r="38" spans="1:3">
      <c r="A38" s="57" t="s">
        <v>3990</v>
      </c>
      <c r="B38" s="58" t="s">
        <v>57</v>
      </c>
      <c r="C38" s="109" t="s">
        <v>3900</v>
      </c>
    </row>
    <row r="39" spans="1:3">
      <c r="A39" s="57" t="s">
        <v>1794</v>
      </c>
      <c r="B39" s="58" t="s">
        <v>63</v>
      </c>
      <c r="C39" s="109" t="s">
        <v>3901</v>
      </c>
    </row>
    <row r="40" spans="1:3">
      <c r="A40" s="57" t="s">
        <v>3993</v>
      </c>
      <c r="B40" s="58" t="s">
        <v>57</v>
      </c>
      <c r="C40" s="58" t="s">
        <v>2591</v>
      </c>
    </row>
    <row r="41" spans="1:3">
      <c r="A41" s="57" t="s">
        <v>1785</v>
      </c>
      <c r="B41" s="58" t="s">
        <v>57</v>
      </c>
      <c r="C41" s="58" t="s">
        <v>192</v>
      </c>
    </row>
    <row r="42" spans="1:3">
      <c r="A42" s="57" t="s">
        <v>3856</v>
      </c>
      <c r="B42" s="58" t="s">
        <v>59</v>
      </c>
      <c r="C42" s="58" t="s">
        <v>2592</v>
      </c>
    </row>
    <row r="43" spans="1:3">
      <c r="A43" s="57" t="s">
        <v>2643</v>
      </c>
      <c r="B43" s="58" t="s">
        <v>57</v>
      </c>
      <c r="C43" s="109" t="s">
        <v>2806</v>
      </c>
    </row>
    <row r="44" spans="1:3">
      <c r="A44" s="57" t="s">
        <v>1781</v>
      </c>
      <c r="B44" s="58" t="s">
        <v>57</v>
      </c>
      <c r="C44" s="109" t="s">
        <v>195</v>
      </c>
    </row>
    <row r="45" spans="1:3">
      <c r="A45" s="57" t="s">
        <v>4648</v>
      </c>
      <c r="B45" s="58" t="s">
        <v>57</v>
      </c>
      <c r="C45" s="109" t="s">
        <v>4649</v>
      </c>
    </row>
    <row r="46" spans="1:3">
      <c r="A46" s="57" t="s">
        <v>1788</v>
      </c>
      <c r="B46" s="58" t="s">
        <v>57</v>
      </c>
      <c r="C46" s="109" t="s">
        <v>2593</v>
      </c>
    </row>
    <row r="47" spans="1:3">
      <c r="A47" s="57" t="s">
        <v>1789</v>
      </c>
      <c r="B47" s="58" t="s">
        <v>57</v>
      </c>
      <c r="C47" s="109" t="s">
        <v>2593</v>
      </c>
    </row>
    <row r="48" spans="1:3">
      <c r="A48" s="57" t="s">
        <v>5091</v>
      </c>
      <c r="B48" s="58" t="s">
        <v>59</v>
      </c>
      <c r="C48" s="58" t="s">
        <v>5092</v>
      </c>
    </row>
    <row r="49" spans="1:3">
      <c r="A49" s="57" t="s">
        <v>1587</v>
      </c>
      <c r="B49" s="58" t="s">
        <v>57</v>
      </c>
      <c r="C49" s="58" t="s">
        <v>1589</v>
      </c>
    </row>
    <row r="50" spans="1:3">
      <c r="A50" s="57" t="s">
        <v>1586</v>
      </c>
      <c r="B50" s="58" t="s">
        <v>59</v>
      </c>
      <c r="C50" s="58" t="s">
        <v>1588</v>
      </c>
    </row>
    <row r="51" spans="1:3">
      <c r="A51" s="57" t="s">
        <v>3986</v>
      </c>
      <c r="B51" s="58" t="s">
        <v>59</v>
      </c>
      <c r="C51" s="109" t="s">
        <v>3902</v>
      </c>
    </row>
    <row r="52" spans="1:3">
      <c r="A52" s="57" t="s">
        <v>3987</v>
      </c>
      <c r="B52" s="58" t="s">
        <v>57</v>
      </c>
      <c r="C52" s="109" t="s">
        <v>2594</v>
      </c>
    </row>
    <row r="53" spans="1:3">
      <c r="A53" s="57" t="s">
        <v>3731</v>
      </c>
      <c r="B53" s="58" t="s">
        <v>57</v>
      </c>
      <c r="C53" s="58" t="s">
        <v>4972</v>
      </c>
    </row>
    <row r="54" spans="1:3">
      <c r="A54" s="57" t="s">
        <v>1795</v>
      </c>
      <c r="B54" s="58" t="s">
        <v>63</v>
      </c>
      <c r="C54" s="109" t="s">
        <v>3903</v>
      </c>
    </row>
    <row r="55" spans="1:3">
      <c r="A55" s="57" t="s">
        <v>3988</v>
      </c>
      <c r="B55" s="58" t="s">
        <v>59</v>
      </c>
      <c r="C55" s="58" t="s">
        <v>3904</v>
      </c>
    </row>
    <row r="56" spans="1:3">
      <c r="A56" s="57" t="s">
        <v>3165</v>
      </c>
      <c r="B56" s="58" t="s">
        <v>59</v>
      </c>
      <c r="C56" s="58" t="s">
        <v>2808</v>
      </c>
    </row>
    <row r="57" spans="1:3">
      <c r="A57" s="57" t="s">
        <v>1791</v>
      </c>
      <c r="B57" s="58" t="s">
        <v>57</v>
      </c>
      <c r="C57" s="109" t="s">
        <v>4646</v>
      </c>
    </row>
    <row r="58" spans="1:3">
      <c r="A58" s="57" t="s">
        <v>1591</v>
      </c>
      <c r="B58" s="58" t="s">
        <v>59</v>
      </c>
      <c r="C58" s="58" t="s">
        <v>1592</v>
      </c>
    </row>
    <row r="59" spans="1:3">
      <c r="A59" s="57" t="s">
        <v>1790</v>
      </c>
      <c r="B59" s="58" t="s">
        <v>57</v>
      </c>
      <c r="C59" s="109" t="s">
        <v>4647</v>
      </c>
    </row>
    <row r="60" spans="1:3">
      <c r="A60" s="57" t="s">
        <v>1780</v>
      </c>
      <c r="B60" s="58" t="s">
        <v>57</v>
      </c>
      <c r="C60" s="109" t="s">
        <v>195</v>
      </c>
    </row>
    <row r="61" spans="1:3">
      <c r="A61" s="57" t="s">
        <v>3166</v>
      </c>
      <c r="B61" s="58" t="s">
        <v>57</v>
      </c>
      <c r="C61" s="109" t="s">
        <v>195</v>
      </c>
    </row>
    <row r="62" spans="1:3">
      <c r="A62" s="57" t="s">
        <v>1783</v>
      </c>
      <c r="B62" s="58" t="s">
        <v>57</v>
      </c>
      <c r="C62" s="58" t="s">
        <v>194</v>
      </c>
    </row>
    <row r="69" spans="1:1">
      <c r="A69" s="33"/>
    </row>
    <row r="99" spans="1:1">
      <c r="A99" s="33"/>
    </row>
    <row r="128" spans="1:1">
      <c r="A128" s="33"/>
    </row>
    <row r="136" spans="1:1">
      <c r="A136" s="33"/>
    </row>
    <row r="159" spans="1:1">
      <c r="A159" s="33"/>
    </row>
    <row r="187" spans="1:1">
      <c r="A187" s="33"/>
    </row>
    <row r="216" spans="1:1">
      <c r="A216" s="33"/>
    </row>
    <row r="250" spans="1:1">
      <c r="A250" s="33"/>
    </row>
  </sheetData>
  <autoFilter ref="A1:C1"/>
  <sortState ref="A2:C62">
    <sortCondition ref="A2:A62"/>
  </sortState>
  <phoneticPr fontId="0" type="noConversion"/>
  <pageMargins left="0.75" right="0.75" top="0.75" bottom="0.5" header="0.5" footer="0.5"/>
  <headerFooter alignWithMargins="0"/>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F0"/>
  </sheetPr>
  <dimension ref="A1:W145"/>
  <sheetViews>
    <sheetView workbookViewId="0">
      <pane ySplit="1" topLeftCell="A2" activePane="bottomLeft" state="frozen"/>
      <selection pane="bottomLeft" activeCell="A2" sqref="A2"/>
    </sheetView>
  </sheetViews>
  <sheetFormatPr baseColWidth="10" defaultColWidth="8.83203125" defaultRowHeight="12"/>
  <cols>
    <col min="1" max="1" width="3.83203125" style="5" bestFit="1" customWidth="1"/>
    <col min="2" max="2" width="4.1640625" style="5" bestFit="1" customWidth="1"/>
    <col min="3" max="3" width="3.83203125" style="23" bestFit="1" customWidth="1"/>
    <col min="4" max="4" width="30.83203125" style="36" bestFit="1" customWidth="1"/>
    <col min="5" max="5" width="3.83203125" style="104" bestFit="1" customWidth="1"/>
    <col min="6" max="6" width="3.83203125" style="91" bestFit="1" customWidth="1"/>
    <col min="7" max="7" width="6.1640625" style="45" customWidth="1"/>
    <col min="8" max="8" width="7.6640625" style="43" bestFit="1" customWidth="1"/>
    <col min="9" max="9" width="5.33203125" style="43" bestFit="1" customWidth="1"/>
    <col min="10" max="10" width="5" style="43" bestFit="1" customWidth="1"/>
    <col min="11" max="11" width="5.1640625" style="43" bestFit="1" customWidth="1"/>
    <col min="12" max="12" width="17.6640625" style="45" bestFit="1" customWidth="1"/>
    <col min="13" max="13" width="14.33203125" style="57" bestFit="1" customWidth="1"/>
    <col min="14" max="14" width="10.6640625" style="99" bestFit="1" customWidth="1"/>
    <col min="15" max="15" width="8" style="5" bestFit="1" customWidth="1"/>
    <col min="16" max="16" width="6.6640625" style="5" bestFit="1" customWidth="1"/>
    <col min="17" max="17" width="3.83203125" style="91" bestFit="1" customWidth="1"/>
    <col min="18" max="18" width="97.6640625" style="58" bestFit="1" customWidth="1"/>
    <col min="19" max="21" width="0" hidden="1" customWidth="1"/>
    <col min="22" max="22" width="11.33203125" hidden="1" customWidth="1"/>
  </cols>
  <sheetData>
    <row r="1" spans="1:23" s="168" customFormat="1" ht="72.75" customHeight="1" thickBot="1">
      <c r="A1" s="160" t="s">
        <v>4898</v>
      </c>
      <c r="B1" s="161" t="s">
        <v>4899</v>
      </c>
      <c r="C1" s="162" t="s">
        <v>1930</v>
      </c>
      <c r="D1" s="163" t="s">
        <v>498</v>
      </c>
      <c r="E1" s="164" t="s">
        <v>2815</v>
      </c>
      <c r="F1" s="162" t="s">
        <v>2809</v>
      </c>
      <c r="G1" s="161" t="s">
        <v>2811</v>
      </c>
      <c r="H1" s="161" t="s">
        <v>2812</v>
      </c>
      <c r="I1" s="161" t="s">
        <v>3313</v>
      </c>
      <c r="J1" s="165" t="s">
        <v>500</v>
      </c>
      <c r="K1" s="161" t="s">
        <v>2814</v>
      </c>
      <c r="L1" s="161" t="s">
        <v>2815</v>
      </c>
      <c r="M1" s="162" t="s">
        <v>497</v>
      </c>
      <c r="N1" s="166" t="s">
        <v>372</v>
      </c>
      <c r="O1" s="161" t="s">
        <v>373</v>
      </c>
      <c r="P1" s="165" t="s">
        <v>374</v>
      </c>
      <c r="Q1" s="162" t="s">
        <v>499</v>
      </c>
      <c r="R1" s="163" t="s">
        <v>2878</v>
      </c>
      <c r="S1" s="167" t="s">
        <v>1028</v>
      </c>
      <c r="T1" s="167" t="s">
        <v>1029</v>
      </c>
      <c r="U1" s="168" t="s">
        <v>1899</v>
      </c>
      <c r="V1" s="167" t="s">
        <v>1030</v>
      </c>
    </row>
    <row r="2" spans="1:23" s="1" customFormat="1" ht="24">
      <c r="A2" s="12" t="s">
        <v>1095</v>
      </c>
      <c r="B2" s="12">
        <v>37</v>
      </c>
      <c r="C2" s="96" t="s">
        <v>2664</v>
      </c>
      <c r="D2" s="110" t="s">
        <v>1119</v>
      </c>
      <c r="E2" s="114" t="s">
        <v>1757</v>
      </c>
      <c r="F2" s="129" t="s">
        <v>2818</v>
      </c>
      <c r="G2" s="269">
        <v>1200</v>
      </c>
      <c r="H2" s="270" t="s">
        <v>2832</v>
      </c>
      <c r="I2" s="270" t="s">
        <v>2832</v>
      </c>
      <c r="J2" s="270" t="s">
        <v>2821</v>
      </c>
      <c r="K2" s="270">
        <v>2</v>
      </c>
      <c r="L2" s="271" t="s">
        <v>2822</v>
      </c>
      <c r="M2" s="127" t="s">
        <v>3309</v>
      </c>
      <c r="N2" s="125"/>
      <c r="O2" s="12">
        <v>50</v>
      </c>
      <c r="P2" s="12"/>
      <c r="Q2" s="129" t="s">
        <v>2830</v>
      </c>
      <c r="R2" s="131" t="s">
        <v>1136</v>
      </c>
      <c r="S2" s="11"/>
      <c r="T2" s="11"/>
      <c r="U2" s="11"/>
      <c r="V2" s="11"/>
      <c r="W2" s="13" t="s">
        <v>1119</v>
      </c>
    </row>
    <row r="3" spans="1:23" s="1" customFormat="1">
      <c r="A3" s="2" t="s">
        <v>364</v>
      </c>
      <c r="B3" s="2">
        <v>67</v>
      </c>
      <c r="C3" s="87" t="s">
        <v>2664</v>
      </c>
      <c r="D3" s="36" t="s">
        <v>5191</v>
      </c>
      <c r="E3" s="25" t="s">
        <v>1760</v>
      </c>
      <c r="F3" s="32" t="s">
        <v>2818</v>
      </c>
      <c r="G3" s="44">
        <v>2500</v>
      </c>
      <c r="H3" s="35" t="s">
        <v>2827</v>
      </c>
      <c r="I3" s="35"/>
      <c r="J3" s="35" t="s">
        <v>2821</v>
      </c>
      <c r="K3" s="35">
        <v>1</v>
      </c>
      <c r="L3" s="44" t="s">
        <v>5204</v>
      </c>
      <c r="M3" s="89" t="s">
        <v>3311</v>
      </c>
      <c r="N3" s="26"/>
      <c r="O3" s="2">
        <v>50</v>
      </c>
      <c r="P3" s="2"/>
      <c r="Q3" s="32"/>
      <c r="R3" s="36" t="s">
        <v>5208</v>
      </c>
    </row>
    <row r="4" spans="1:23" s="1" customFormat="1">
      <c r="A4" s="2" t="s">
        <v>1297</v>
      </c>
      <c r="B4" s="5">
        <v>37</v>
      </c>
      <c r="C4" s="88" t="s">
        <v>2664</v>
      </c>
      <c r="D4" s="36" t="s">
        <v>1306</v>
      </c>
      <c r="E4" s="25" t="s">
        <v>1757</v>
      </c>
      <c r="F4" s="32" t="s">
        <v>2821</v>
      </c>
      <c r="G4" s="217">
        <v>200</v>
      </c>
      <c r="H4" s="35" t="s">
        <v>1761</v>
      </c>
      <c r="I4" s="43"/>
      <c r="J4" s="35" t="s">
        <v>2821</v>
      </c>
      <c r="K4" s="43">
        <v>1.4</v>
      </c>
      <c r="L4" s="534" t="s">
        <v>1867</v>
      </c>
      <c r="M4" s="89" t="s">
        <v>1755</v>
      </c>
      <c r="N4" s="99"/>
      <c r="O4" s="5">
        <v>50</v>
      </c>
      <c r="P4" s="5">
        <v>5</v>
      </c>
      <c r="Q4" s="91" t="s">
        <v>2830</v>
      </c>
      <c r="R4" s="58" t="s">
        <v>599</v>
      </c>
      <c r="S4"/>
      <c r="T4"/>
      <c r="U4"/>
      <c r="V4"/>
      <c r="W4"/>
    </row>
    <row r="5" spans="1:23" s="1" customFormat="1">
      <c r="A5" s="2" t="s">
        <v>835</v>
      </c>
      <c r="B5" s="2">
        <v>198</v>
      </c>
      <c r="C5" s="87" t="s">
        <v>2664</v>
      </c>
      <c r="D5" s="36" t="s">
        <v>331</v>
      </c>
      <c r="E5" s="25" t="s">
        <v>1760</v>
      </c>
      <c r="F5" s="32" t="s">
        <v>1747</v>
      </c>
      <c r="G5" s="44">
        <v>2000</v>
      </c>
      <c r="H5" s="35" t="s">
        <v>2832</v>
      </c>
      <c r="I5" s="35"/>
      <c r="J5" s="35" t="s">
        <v>2821</v>
      </c>
      <c r="K5" s="35">
        <v>6</v>
      </c>
      <c r="L5" s="44" t="s">
        <v>2822</v>
      </c>
      <c r="M5" s="89" t="s">
        <v>3309</v>
      </c>
      <c r="N5" s="26"/>
      <c r="O5" s="2">
        <v>5</v>
      </c>
      <c r="P5" s="2"/>
      <c r="Q5" s="32" t="s">
        <v>2830</v>
      </c>
      <c r="R5" s="36" t="s">
        <v>1861</v>
      </c>
    </row>
    <row r="6" spans="1:23">
      <c r="A6" s="2" t="s">
        <v>1917</v>
      </c>
      <c r="B6" s="5">
        <v>61</v>
      </c>
      <c r="C6" s="87" t="s">
        <v>2664</v>
      </c>
      <c r="D6" s="36" t="s">
        <v>2528</v>
      </c>
      <c r="E6" s="104" t="s">
        <v>1758</v>
      </c>
      <c r="F6" s="91" t="s">
        <v>2818</v>
      </c>
      <c r="G6" s="45">
        <v>100</v>
      </c>
      <c r="H6" s="43" t="s">
        <v>2832</v>
      </c>
      <c r="I6" s="43" t="s">
        <v>2832</v>
      </c>
      <c r="J6" s="43" t="s">
        <v>5203</v>
      </c>
      <c r="K6" s="43">
        <v>4.5</v>
      </c>
      <c r="L6" s="44" t="s">
        <v>2822</v>
      </c>
      <c r="M6" s="89" t="s">
        <v>3309</v>
      </c>
      <c r="O6" s="5">
        <v>50</v>
      </c>
      <c r="Q6" s="91" t="s">
        <v>2830</v>
      </c>
      <c r="R6" s="58" t="s">
        <v>2529</v>
      </c>
      <c r="W6" s="1"/>
    </row>
    <row r="7" spans="1:23" s="1" customFormat="1">
      <c r="A7" s="5" t="s">
        <v>1758</v>
      </c>
      <c r="B7" s="5">
        <v>50</v>
      </c>
      <c r="C7" s="24" t="s">
        <v>2664</v>
      </c>
      <c r="D7" s="36" t="s">
        <v>2528</v>
      </c>
      <c r="E7" s="104" t="s">
        <v>1758</v>
      </c>
      <c r="F7" s="91" t="s">
        <v>2818</v>
      </c>
      <c r="G7" s="45">
        <v>1200</v>
      </c>
      <c r="H7" s="43" t="s">
        <v>2832</v>
      </c>
      <c r="I7" s="43" t="s">
        <v>2832</v>
      </c>
      <c r="J7" s="43" t="s">
        <v>5203</v>
      </c>
      <c r="K7" s="43">
        <v>2.2000000000000002</v>
      </c>
      <c r="L7" s="218" t="s">
        <v>2822</v>
      </c>
      <c r="M7" s="57" t="s">
        <v>3309</v>
      </c>
      <c r="N7" s="99"/>
      <c r="O7" s="5">
        <v>50</v>
      </c>
      <c r="P7" s="5"/>
      <c r="Q7" s="91"/>
      <c r="R7" s="58" t="s">
        <v>2064</v>
      </c>
      <c r="S7"/>
      <c r="T7"/>
      <c r="U7"/>
      <c r="V7"/>
    </row>
    <row r="8" spans="1:23" s="1" customFormat="1">
      <c r="A8" s="2" t="s">
        <v>1917</v>
      </c>
      <c r="B8" s="5">
        <v>61</v>
      </c>
      <c r="C8" s="87" t="s">
        <v>2664</v>
      </c>
      <c r="D8" s="36" t="s">
        <v>4331</v>
      </c>
      <c r="E8" s="25" t="s">
        <v>1757</v>
      </c>
      <c r="F8" s="32" t="s">
        <v>2821</v>
      </c>
      <c r="G8" s="44">
        <v>500</v>
      </c>
      <c r="H8" s="35" t="s">
        <v>2827</v>
      </c>
      <c r="I8" s="35" t="s">
        <v>2827</v>
      </c>
      <c r="J8" s="35" t="s">
        <v>2821</v>
      </c>
      <c r="K8" s="35">
        <v>1</v>
      </c>
      <c r="L8" s="44" t="s">
        <v>2822</v>
      </c>
      <c r="M8" s="89" t="s">
        <v>3311</v>
      </c>
      <c r="N8" s="99"/>
      <c r="O8" s="5">
        <v>100</v>
      </c>
      <c r="P8" s="5"/>
      <c r="Q8" s="91"/>
      <c r="R8" s="58" t="s">
        <v>4332</v>
      </c>
      <c r="S8"/>
      <c r="T8"/>
      <c r="U8"/>
      <c r="V8"/>
      <c r="W8"/>
    </row>
    <row r="9" spans="1:23" s="1" customFormat="1">
      <c r="A9" s="2" t="s">
        <v>1917</v>
      </c>
      <c r="B9" s="5">
        <v>62</v>
      </c>
      <c r="C9" s="87" t="s">
        <v>2664</v>
      </c>
      <c r="D9" s="36" t="s">
        <v>2532</v>
      </c>
      <c r="E9" s="104" t="s">
        <v>1758</v>
      </c>
      <c r="F9" s="91" t="s">
        <v>1747</v>
      </c>
      <c r="G9" s="45">
        <v>1300</v>
      </c>
      <c r="H9" s="43" t="s">
        <v>5201</v>
      </c>
      <c r="I9" s="43"/>
      <c r="J9" s="43" t="s">
        <v>5203</v>
      </c>
      <c r="K9" s="43">
        <v>6.7</v>
      </c>
      <c r="L9" s="44" t="s">
        <v>2822</v>
      </c>
      <c r="M9" s="89" t="s">
        <v>3309</v>
      </c>
      <c r="N9" s="99"/>
      <c r="O9" s="5">
        <v>30</v>
      </c>
      <c r="P9" s="5"/>
      <c r="Q9" s="91"/>
      <c r="R9" s="109" t="s">
        <v>2533</v>
      </c>
      <c r="S9"/>
      <c r="T9"/>
      <c r="U9"/>
      <c r="V9"/>
    </row>
    <row r="10" spans="1:23" s="1" customFormat="1">
      <c r="A10" s="2" t="s">
        <v>1917</v>
      </c>
      <c r="B10" s="5">
        <v>62</v>
      </c>
      <c r="C10" s="87" t="s">
        <v>2664</v>
      </c>
      <c r="D10" s="36" t="s">
        <v>4333</v>
      </c>
      <c r="E10" s="25" t="s">
        <v>1757</v>
      </c>
      <c r="F10" s="32" t="s">
        <v>2818</v>
      </c>
      <c r="G10" s="44">
        <v>900</v>
      </c>
      <c r="H10" s="35" t="s">
        <v>3628</v>
      </c>
      <c r="I10" s="35" t="s">
        <v>3628</v>
      </c>
      <c r="J10" s="35" t="s">
        <v>2821</v>
      </c>
      <c r="K10" s="35">
        <v>2</v>
      </c>
      <c r="L10" s="44" t="s">
        <v>2822</v>
      </c>
      <c r="M10" s="89" t="s">
        <v>3309</v>
      </c>
      <c r="N10" s="99"/>
      <c r="O10" s="5">
        <v>50</v>
      </c>
      <c r="P10" s="5"/>
      <c r="Q10" s="91" t="s">
        <v>2830</v>
      </c>
      <c r="R10" s="58"/>
    </row>
    <row r="11" spans="1:23" s="1" customFormat="1">
      <c r="A11" s="2" t="s">
        <v>363</v>
      </c>
      <c r="B11" s="2">
        <v>124</v>
      </c>
      <c r="C11" s="87" t="s">
        <v>2664</v>
      </c>
      <c r="D11" s="36" t="s">
        <v>994</v>
      </c>
      <c r="E11" s="25" t="s">
        <v>1770</v>
      </c>
      <c r="F11" s="32" t="s">
        <v>1747</v>
      </c>
      <c r="G11" s="44">
        <v>3000</v>
      </c>
      <c r="H11" s="35" t="s">
        <v>1160</v>
      </c>
      <c r="I11" s="35"/>
      <c r="J11" s="35" t="s">
        <v>2821</v>
      </c>
      <c r="K11" s="35">
        <v>18</v>
      </c>
      <c r="L11" s="44" t="s">
        <v>2822</v>
      </c>
      <c r="M11" s="89" t="s">
        <v>3309</v>
      </c>
      <c r="N11" s="26" t="s">
        <v>588</v>
      </c>
      <c r="O11" s="2">
        <v>10</v>
      </c>
      <c r="P11" s="2"/>
      <c r="Q11" s="32" t="s">
        <v>2830</v>
      </c>
      <c r="R11" s="36"/>
      <c r="S11"/>
      <c r="T11"/>
      <c r="U11"/>
      <c r="V11"/>
    </row>
    <row r="12" spans="1:23" s="1" customFormat="1">
      <c r="A12" s="2" t="s">
        <v>1747</v>
      </c>
      <c r="B12" s="5">
        <v>182</v>
      </c>
      <c r="C12" s="87" t="s">
        <v>2664</v>
      </c>
      <c r="D12" s="36" t="s">
        <v>1616</v>
      </c>
      <c r="E12" s="104" t="s">
        <v>1770</v>
      </c>
      <c r="F12" s="91" t="s">
        <v>1770</v>
      </c>
      <c r="G12" s="44">
        <v>4200</v>
      </c>
      <c r="H12" s="35" t="s">
        <v>1071</v>
      </c>
      <c r="I12" s="43"/>
      <c r="J12" s="43" t="s">
        <v>2821</v>
      </c>
      <c r="K12" s="43">
        <v>22</v>
      </c>
      <c r="L12" s="44" t="s">
        <v>2822</v>
      </c>
      <c r="M12" s="89" t="s">
        <v>3309</v>
      </c>
      <c r="N12" s="99" t="s">
        <v>588</v>
      </c>
      <c r="O12" s="5">
        <v>10</v>
      </c>
      <c r="P12" s="5"/>
      <c r="Q12" s="91" t="s">
        <v>2830</v>
      </c>
      <c r="R12" s="58" t="s">
        <v>1073</v>
      </c>
    </row>
    <row r="13" spans="1:23" s="1" customFormat="1">
      <c r="A13" s="5" t="s">
        <v>1095</v>
      </c>
      <c r="B13" s="5">
        <v>40</v>
      </c>
      <c r="C13" s="88" t="s">
        <v>2664</v>
      </c>
      <c r="D13" s="36" t="s">
        <v>1116</v>
      </c>
      <c r="E13" s="104" t="s">
        <v>1770</v>
      </c>
      <c r="F13" s="91" t="s">
        <v>1747</v>
      </c>
      <c r="G13" s="217">
        <v>5500</v>
      </c>
      <c r="H13" s="43" t="s">
        <v>5201</v>
      </c>
      <c r="I13" s="43"/>
      <c r="J13" s="43" t="s">
        <v>2819</v>
      </c>
      <c r="K13" s="43">
        <v>16</v>
      </c>
      <c r="L13" s="47" t="s">
        <v>2822</v>
      </c>
      <c r="M13" s="57" t="s">
        <v>3309</v>
      </c>
      <c r="N13" s="99"/>
      <c r="O13" s="5">
        <v>20</v>
      </c>
      <c r="P13" s="5"/>
      <c r="Q13" s="91"/>
      <c r="R13" s="58" t="s">
        <v>1167</v>
      </c>
      <c r="S13"/>
      <c r="T13"/>
      <c r="U13"/>
      <c r="V13"/>
      <c r="W13" s="1" t="s">
        <v>1116</v>
      </c>
    </row>
    <row r="14" spans="1:23" s="1" customFormat="1">
      <c r="A14" s="2" t="s">
        <v>363</v>
      </c>
      <c r="B14" s="2">
        <v>125</v>
      </c>
      <c r="C14" s="87" t="s">
        <v>2664</v>
      </c>
      <c r="D14" s="36" t="s">
        <v>1145</v>
      </c>
      <c r="E14" s="25" t="s">
        <v>1758</v>
      </c>
      <c r="F14" s="32" t="s">
        <v>2818</v>
      </c>
      <c r="G14" s="44">
        <v>900</v>
      </c>
      <c r="H14" s="35" t="s">
        <v>2832</v>
      </c>
      <c r="I14" s="35" t="s">
        <v>2832</v>
      </c>
      <c r="J14" s="35" t="s">
        <v>5203</v>
      </c>
      <c r="K14" s="35">
        <v>2.2000000000000002</v>
      </c>
      <c r="L14" s="44" t="s">
        <v>2822</v>
      </c>
      <c r="M14" s="89" t="s">
        <v>3311</v>
      </c>
      <c r="N14" s="26"/>
      <c r="O14" s="2">
        <v>50</v>
      </c>
      <c r="P14" s="2"/>
      <c r="Q14" s="32" t="s">
        <v>2830</v>
      </c>
      <c r="R14" s="36"/>
      <c r="S14"/>
      <c r="T14"/>
      <c r="U14"/>
      <c r="V14"/>
    </row>
    <row r="15" spans="1:23" s="1" customFormat="1">
      <c r="A15" s="2" t="s">
        <v>1747</v>
      </c>
      <c r="B15" s="5">
        <v>63</v>
      </c>
      <c r="C15" s="88" t="s">
        <v>2664</v>
      </c>
      <c r="D15" s="36" t="s">
        <v>1048</v>
      </c>
      <c r="E15" s="104" t="s">
        <v>1758</v>
      </c>
      <c r="F15" s="91" t="s">
        <v>2818</v>
      </c>
      <c r="G15" s="44">
        <v>1200</v>
      </c>
      <c r="H15" s="35" t="s">
        <v>2832</v>
      </c>
      <c r="I15" s="35" t="s">
        <v>2832</v>
      </c>
      <c r="J15" s="35" t="s">
        <v>2821</v>
      </c>
      <c r="K15" s="35">
        <v>1.9</v>
      </c>
      <c r="L15" s="44" t="s">
        <v>2822</v>
      </c>
      <c r="M15" s="89" t="s">
        <v>3311</v>
      </c>
      <c r="N15" s="99" t="s">
        <v>1864</v>
      </c>
      <c r="O15" s="5">
        <v>50</v>
      </c>
      <c r="P15" s="5"/>
      <c r="Q15" s="91" t="s">
        <v>2830</v>
      </c>
      <c r="R15" s="58" t="s">
        <v>1056</v>
      </c>
      <c r="S15"/>
      <c r="T15"/>
      <c r="U15"/>
      <c r="V15"/>
    </row>
    <row r="16" spans="1:23" s="1" customFormat="1">
      <c r="A16" s="2" t="s">
        <v>1747</v>
      </c>
      <c r="B16" s="5">
        <v>63</v>
      </c>
      <c r="C16" s="23" t="s">
        <v>578</v>
      </c>
      <c r="D16" s="36" t="s">
        <v>1052</v>
      </c>
      <c r="E16" s="104" t="s">
        <v>1758</v>
      </c>
      <c r="F16" s="91" t="s">
        <v>2818</v>
      </c>
      <c r="G16" s="44">
        <v>1000</v>
      </c>
      <c r="H16" s="35" t="s">
        <v>2832</v>
      </c>
      <c r="I16" s="35" t="s">
        <v>2832</v>
      </c>
      <c r="J16" s="35" t="s">
        <v>2821</v>
      </c>
      <c r="K16" s="35">
        <v>2.1</v>
      </c>
      <c r="L16" s="44" t="s">
        <v>2822</v>
      </c>
      <c r="M16" s="89" t="s">
        <v>3311</v>
      </c>
      <c r="N16" s="99"/>
      <c r="O16" s="5">
        <v>50</v>
      </c>
      <c r="P16" s="5"/>
      <c r="Q16" s="91" t="s">
        <v>2830</v>
      </c>
      <c r="R16" s="58" t="s">
        <v>1057</v>
      </c>
    </row>
    <row r="17" spans="1:23" s="1" customFormat="1">
      <c r="A17" s="2" t="s">
        <v>364</v>
      </c>
      <c r="B17" s="2">
        <v>67</v>
      </c>
      <c r="C17" s="87" t="s">
        <v>2664</v>
      </c>
      <c r="D17" s="36" t="s">
        <v>5200</v>
      </c>
      <c r="E17" s="25" t="s">
        <v>1758</v>
      </c>
      <c r="F17" s="32" t="s">
        <v>1747</v>
      </c>
      <c r="G17" s="44">
        <v>2000</v>
      </c>
      <c r="H17" s="35" t="s">
        <v>5201</v>
      </c>
      <c r="I17" s="35"/>
      <c r="J17" s="35" t="s">
        <v>2819</v>
      </c>
      <c r="K17" s="35">
        <v>6</v>
      </c>
      <c r="L17" s="44" t="s">
        <v>2822</v>
      </c>
      <c r="M17" s="89" t="s">
        <v>3309</v>
      </c>
      <c r="N17" s="26" t="s">
        <v>1865</v>
      </c>
      <c r="O17" s="2">
        <v>30</v>
      </c>
      <c r="P17" s="2"/>
      <c r="Q17" s="32" t="s">
        <v>2830</v>
      </c>
      <c r="R17" s="36"/>
      <c r="S17"/>
      <c r="T17"/>
      <c r="U17"/>
      <c r="V17"/>
    </row>
    <row r="18" spans="1:23" s="1" customFormat="1">
      <c r="A18" s="2" t="s">
        <v>1747</v>
      </c>
      <c r="B18" s="5">
        <v>63</v>
      </c>
      <c r="C18" s="88" t="s">
        <v>2664</v>
      </c>
      <c r="D18" s="36" t="s">
        <v>1053</v>
      </c>
      <c r="E18" s="104" t="s">
        <v>1758</v>
      </c>
      <c r="F18" s="91" t="s">
        <v>2818</v>
      </c>
      <c r="G18" s="44">
        <v>1000</v>
      </c>
      <c r="H18" s="35" t="s">
        <v>2832</v>
      </c>
      <c r="I18" s="35" t="s">
        <v>2832</v>
      </c>
      <c r="J18" s="35" t="s">
        <v>2821</v>
      </c>
      <c r="K18" s="35">
        <v>2.6</v>
      </c>
      <c r="L18" s="44" t="s">
        <v>2822</v>
      </c>
      <c r="M18" s="89" t="s">
        <v>3311</v>
      </c>
      <c r="N18" s="99"/>
      <c r="O18" s="5">
        <v>100</v>
      </c>
      <c r="P18" s="5"/>
      <c r="Q18" s="91" t="s">
        <v>2830</v>
      </c>
      <c r="R18" s="58" t="s">
        <v>2391</v>
      </c>
    </row>
    <row r="19" spans="1:23" s="1" customFormat="1">
      <c r="A19" s="2" t="s">
        <v>363</v>
      </c>
      <c r="B19" s="2">
        <v>128</v>
      </c>
      <c r="C19" s="87" t="s">
        <v>2664</v>
      </c>
      <c r="D19" s="36" t="s">
        <v>1900</v>
      </c>
      <c r="E19" s="25" t="s">
        <v>1758</v>
      </c>
      <c r="F19" s="32" t="s">
        <v>1747</v>
      </c>
      <c r="G19" s="44">
        <v>1200</v>
      </c>
      <c r="H19" s="35" t="s">
        <v>2832</v>
      </c>
      <c r="I19" s="35"/>
      <c r="J19" s="35" t="s">
        <v>2819</v>
      </c>
      <c r="K19" s="35">
        <v>6</v>
      </c>
      <c r="L19" s="44" t="s">
        <v>2822</v>
      </c>
      <c r="M19" s="89" t="s">
        <v>3309</v>
      </c>
      <c r="N19" s="26"/>
      <c r="O19" s="2">
        <v>30</v>
      </c>
      <c r="P19" s="2"/>
      <c r="Q19" s="32"/>
      <c r="R19" s="36"/>
    </row>
    <row r="20" spans="1:23" s="1" customFormat="1">
      <c r="A20" s="2" t="s">
        <v>363</v>
      </c>
      <c r="B20" s="2">
        <v>125</v>
      </c>
      <c r="C20" s="87" t="s">
        <v>2664</v>
      </c>
      <c r="D20" s="36" t="s">
        <v>1140</v>
      </c>
      <c r="E20" s="25" t="s">
        <v>1757</v>
      </c>
      <c r="F20" s="32" t="s">
        <v>2821</v>
      </c>
      <c r="G20" s="44">
        <v>500</v>
      </c>
      <c r="H20" s="35" t="s">
        <v>2827</v>
      </c>
      <c r="I20" s="35" t="s">
        <v>2827</v>
      </c>
      <c r="J20" s="35" t="s">
        <v>2821</v>
      </c>
      <c r="K20" s="35">
        <v>1</v>
      </c>
      <c r="L20" s="44" t="s">
        <v>2822</v>
      </c>
      <c r="M20" s="89" t="s">
        <v>3311</v>
      </c>
      <c r="N20" s="26"/>
      <c r="O20" s="2">
        <v>100</v>
      </c>
      <c r="P20" s="2"/>
      <c r="Q20" s="32"/>
      <c r="R20" s="36"/>
      <c r="S20"/>
      <c r="T20"/>
      <c r="U20"/>
      <c r="V20"/>
    </row>
    <row r="21" spans="1:23" s="1" customFormat="1">
      <c r="A21" s="2" t="s">
        <v>1747</v>
      </c>
      <c r="B21" s="5">
        <v>64</v>
      </c>
      <c r="C21" s="87" t="s">
        <v>2664</v>
      </c>
      <c r="D21" s="36" t="s">
        <v>1051</v>
      </c>
      <c r="E21" s="104" t="s">
        <v>1757</v>
      </c>
      <c r="F21" s="91" t="s">
        <v>2818</v>
      </c>
      <c r="G21" s="44">
        <v>850</v>
      </c>
      <c r="H21" s="35" t="s">
        <v>2832</v>
      </c>
      <c r="I21" s="35" t="s">
        <v>2832</v>
      </c>
      <c r="J21" s="35" t="s">
        <v>2821</v>
      </c>
      <c r="K21" s="35">
        <v>1.6</v>
      </c>
      <c r="L21" s="44" t="s">
        <v>2822</v>
      </c>
      <c r="M21" s="89" t="s">
        <v>3309</v>
      </c>
      <c r="N21" s="99"/>
      <c r="O21" s="5">
        <v>50</v>
      </c>
      <c r="P21" s="5"/>
      <c r="Q21" s="91" t="s">
        <v>2830</v>
      </c>
      <c r="R21" s="58" t="s">
        <v>1058</v>
      </c>
    </row>
    <row r="22" spans="1:23" s="1" customFormat="1">
      <c r="A22" s="2" t="s">
        <v>363</v>
      </c>
      <c r="B22" s="2">
        <v>126</v>
      </c>
      <c r="C22" s="87" t="s">
        <v>2664</v>
      </c>
      <c r="D22" s="36" t="s">
        <v>1144</v>
      </c>
      <c r="E22" s="25" t="s">
        <v>1757</v>
      </c>
      <c r="F22" s="32" t="s">
        <v>2818</v>
      </c>
      <c r="G22" s="44">
        <v>750</v>
      </c>
      <c r="H22" s="35" t="s">
        <v>2832</v>
      </c>
      <c r="I22" s="35" t="s">
        <v>2832</v>
      </c>
      <c r="J22" s="35" t="s">
        <v>2821</v>
      </c>
      <c r="K22" s="35">
        <v>1.3</v>
      </c>
      <c r="L22" s="44" t="s">
        <v>2822</v>
      </c>
      <c r="M22" s="89" t="s">
        <v>3309</v>
      </c>
      <c r="N22" s="26"/>
      <c r="O22" s="2">
        <v>50</v>
      </c>
      <c r="P22" s="2"/>
      <c r="Q22" s="32" t="s">
        <v>2830</v>
      </c>
      <c r="R22" s="36"/>
    </row>
    <row r="23" spans="1:23" s="1" customFormat="1">
      <c r="A23" s="2" t="s">
        <v>363</v>
      </c>
      <c r="B23" s="2">
        <v>126</v>
      </c>
      <c r="C23" s="87" t="s">
        <v>2664</v>
      </c>
      <c r="D23" s="36" t="s">
        <v>1139</v>
      </c>
      <c r="E23" s="25" t="s">
        <v>1757</v>
      </c>
      <c r="F23" s="32" t="s">
        <v>1860</v>
      </c>
      <c r="G23" s="44">
        <v>300</v>
      </c>
      <c r="H23" s="35" t="s">
        <v>2820</v>
      </c>
      <c r="I23" s="35"/>
      <c r="J23" s="35" t="s">
        <v>2821</v>
      </c>
      <c r="K23" s="35">
        <v>0.5</v>
      </c>
      <c r="L23" s="44" t="s">
        <v>2822</v>
      </c>
      <c r="M23" s="89" t="s">
        <v>2828</v>
      </c>
      <c r="N23" s="26"/>
      <c r="O23" s="2">
        <v>6</v>
      </c>
      <c r="P23" s="2"/>
      <c r="Q23" s="32" t="s">
        <v>2830</v>
      </c>
      <c r="R23" s="36" t="s">
        <v>3590</v>
      </c>
      <c r="S23"/>
      <c r="T23"/>
      <c r="U23"/>
      <c r="V23"/>
    </row>
    <row r="24" spans="1:23" s="1" customFormat="1">
      <c r="A24" s="5" t="s">
        <v>1095</v>
      </c>
      <c r="B24" s="5">
        <v>38</v>
      </c>
      <c r="C24" s="88" t="s">
        <v>2664</v>
      </c>
      <c r="D24" s="36" t="s">
        <v>1118</v>
      </c>
      <c r="E24" s="104" t="s">
        <v>1757</v>
      </c>
      <c r="F24" s="91" t="s">
        <v>2821</v>
      </c>
      <c r="G24" s="217">
        <v>400</v>
      </c>
      <c r="H24" s="43" t="s">
        <v>2827</v>
      </c>
      <c r="I24" s="43" t="s">
        <v>2827</v>
      </c>
      <c r="J24" s="43" t="s">
        <v>2821</v>
      </c>
      <c r="K24" s="43">
        <v>1</v>
      </c>
      <c r="L24" s="47" t="s">
        <v>2822</v>
      </c>
      <c r="M24" s="57" t="s">
        <v>3309</v>
      </c>
      <c r="N24" s="99"/>
      <c r="O24" s="5">
        <v>250</v>
      </c>
      <c r="P24" s="5"/>
      <c r="Q24" s="91"/>
      <c r="R24" s="58" t="s">
        <v>1137</v>
      </c>
      <c r="S24"/>
      <c r="T24"/>
      <c r="U24"/>
      <c r="V24"/>
      <c r="W24" s="1" t="s">
        <v>1118</v>
      </c>
    </row>
    <row r="25" spans="1:23">
      <c r="A25" s="2" t="s">
        <v>1747</v>
      </c>
      <c r="B25" s="5">
        <v>64</v>
      </c>
      <c r="C25" s="88" t="s">
        <v>2664</v>
      </c>
      <c r="D25" s="36" t="s">
        <v>1050</v>
      </c>
      <c r="E25" s="104" t="s">
        <v>1757</v>
      </c>
      <c r="F25" s="91" t="s">
        <v>1860</v>
      </c>
      <c r="G25" s="44">
        <v>250</v>
      </c>
      <c r="H25" s="35" t="s">
        <v>2827</v>
      </c>
      <c r="J25" s="35" t="s">
        <v>2821</v>
      </c>
      <c r="K25" s="35">
        <v>1</v>
      </c>
      <c r="L25" s="44" t="s">
        <v>2822</v>
      </c>
      <c r="M25" s="89" t="s">
        <v>2828</v>
      </c>
      <c r="O25" s="5">
        <v>1</v>
      </c>
      <c r="R25" s="109" t="s">
        <v>1059</v>
      </c>
      <c r="S25" s="1"/>
      <c r="T25" s="1"/>
      <c r="U25" s="1"/>
      <c r="V25" s="1"/>
      <c r="W25" s="1"/>
    </row>
    <row r="26" spans="1:23" s="1" customFormat="1">
      <c r="A26" s="2" t="s">
        <v>363</v>
      </c>
      <c r="B26" s="2">
        <v>127</v>
      </c>
      <c r="C26" s="87" t="s">
        <v>2664</v>
      </c>
      <c r="D26" s="36" t="s">
        <v>1141</v>
      </c>
      <c r="E26" s="25" t="s">
        <v>1757</v>
      </c>
      <c r="F26" s="32" t="s">
        <v>2821</v>
      </c>
      <c r="G26" s="44">
        <v>300</v>
      </c>
      <c r="H26" s="35" t="s">
        <v>2820</v>
      </c>
      <c r="I26" s="35" t="s">
        <v>2820</v>
      </c>
      <c r="J26" s="35" t="s">
        <v>2821</v>
      </c>
      <c r="K26" s="35">
        <v>1</v>
      </c>
      <c r="L26" s="44" t="s">
        <v>2822</v>
      </c>
      <c r="M26" s="89" t="s">
        <v>2823</v>
      </c>
      <c r="N26" s="26"/>
      <c r="O26" s="2" t="s">
        <v>3591</v>
      </c>
      <c r="P26" s="2"/>
      <c r="Q26" s="32" t="s">
        <v>2819</v>
      </c>
      <c r="R26" s="36"/>
    </row>
    <row r="27" spans="1:23" s="1" customFormat="1">
      <c r="A27" s="2" t="s">
        <v>363</v>
      </c>
      <c r="B27" s="2">
        <v>127</v>
      </c>
      <c r="C27" s="87" t="s">
        <v>2664</v>
      </c>
      <c r="D27" s="36" t="s">
        <v>1146</v>
      </c>
      <c r="E27" s="25" t="s">
        <v>1758</v>
      </c>
      <c r="F27" s="32" t="s">
        <v>2818</v>
      </c>
      <c r="G27" s="44">
        <v>1000</v>
      </c>
      <c r="H27" s="35" t="s">
        <v>2832</v>
      </c>
      <c r="I27" s="35" t="s">
        <v>2832</v>
      </c>
      <c r="J27" s="35" t="s">
        <v>5203</v>
      </c>
      <c r="K27" s="35">
        <v>4.5</v>
      </c>
      <c r="L27" s="44" t="s">
        <v>2822</v>
      </c>
      <c r="M27" s="89" t="s">
        <v>3311</v>
      </c>
      <c r="N27" s="26"/>
      <c r="O27" s="2">
        <v>50</v>
      </c>
      <c r="P27" s="2"/>
      <c r="Q27" s="32"/>
      <c r="R27" s="36"/>
      <c r="S27"/>
      <c r="T27"/>
      <c r="U27"/>
      <c r="V27"/>
    </row>
    <row r="28" spans="1:23" s="1" customFormat="1">
      <c r="A28" s="2" t="s">
        <v>1747</v>
      </c>
      <c r="B28" s="5">
        <v>182</v>
      </c>
      <c r="C28" s="87" t="s">
        <v>2664</v>
      </c>
      <c r="D28" s="36" t="s">
        <v>1070</v>
      </c>
      <c r="E28" s="104" t="s">
        <v>1758</v>
      </c>
      <c r="F28" s="91" t="s">
        <v>2818</v>
      </c>
      <c r="G28" s="44">
        <v>1400</v>
      </c>
      <c r="H28" s="35" t="s">
        <v>2832</v>
      </c>
      <c r="I28" s="35" t="s">
        <v>2832</v>
      </c>
      <c r="J28" s="35" t="s">
        <v>5203</v>
      </c>
      <c r="K28" s="43">
        <v>5</v>
      </c>
      <c r="L28" s="44" t="s">
        <v>2822</v>
      </c>
      <c r="M28" s="89" t="s">
        <v>3309</v>
      </c>
      <c r="N28" s="99"/>
      <c r="O28" s="5">
        <v>40</v>
      </c>
      <c r="P28" s="5"/>
      <c r="Q28" s="91" t="s">
        <v>2819</v>
      </c>
      <c r="R28" s="58" t="s">
        <v>1072</v>
      </c>
    </row>
    <row r="29" spans="1:23" s="1" customFormat="1">
      <c r="A29" s="2" t="s">
        <v>364</v>
      </c>
      <c r="B29" s="2">
        <v>67</v>
      </c>
      <c r="C29" s="87" t="s">
        <v>2664</v>
      </c>
      <c r="D29" s="36" t="s">
        <v>5199</v>
      </c>
      <c r="E29" s="25" t="s">
        <v>1758</v>
      </c>
      <c r="F29" s="32" t="s">
        <v>1747</v>
      </c>
      <c r="G29" s="44">
        <v>1750</v>
      </c>
      <c r="H29" s="35" t="s">
        <v>2832</v>
      </c>
      <c r="I29" s="35"/>
      <c r="J29" s="35" t="s">
        <v>5203</v>
      </c>
      <c r="K29" s="35">
        <v>5</v>
      </c>
      <c r="L29" s="44" t="s">
        <v>2822</v>
      </c>
      <c r="M29" s="89" t="s">
        <v>3309</v>
      </c>
      <c r="N29" s="26"/>
      <c r="O29" s="2">
        <v>50</v>
      </c>
      <c r="P29" s="2"/>
      <c r="Q29" s="32" t="s">
        <v>2819</v>
      </c>
      <c r="R29" s="36"/>
      <c r="W29"/>
    </row>
    <row r="30" spans="1:23" s="1" customFormat="1">
      <c r="A30" s="2" t="s">
        <v>363</v>
      </c>
      <c r="B30" s="2">
        <v>128</v>
      </c>
      <c r="C30" s="87" t="s">
        <v>2664</v>
      </c>
      <c r="D30" s="36" t="s">
        <v>1150</v>
      </c>
      <c r="E30" s="25" t="s">
        <v>1758</v>
      </c>
      <c r="F30" s="32" t="s">
        <v>1747</v>
      </c>
      <c r="G30" s="44">
        <v>2000</v>
      </c>
      <c r="H30" s="35" t="s">
        <v>5201</v>
      </c>
      <c r="I30" s="35" t="s">
        <v>5201</v>
      </c>
      <c r="J30" s="35" t="s">
        <v>5203</v>
      </c>
      <c r="K30" s="35">
        <v>6</v>
      </c>
      <c r="L30" s="44" t="s">
        <v>2822</v>
      </c>
      <c r="M30" s="89" t="s">
        <v>3309</v>
      </c>
      <c r="N30" s="26"/>
      <c r="O30" s="2">
        <v>30</v>
      </c>
      <c r="P30" s="2"/>
      <c r="Q30" s="32" t="s">
        <v>2830</v>
      </c>
      <c r="R30" s="36"/>
      <c r="S30"/>
      <c r="T30"/>
      <c r="U30"/>
      <c r="V30"/>
    </row>
    <row r="31" spans="1:23" s="1" customFormat="1">
      <c r="A31" s="2" t="s">
        <v>1747</v>
      </c>
      <c r="B31" s="5">
        <v>65</v>
      </c>
      <c r="C31" s="23" t="s">
        <v>578</v>
      </c>
      <c r="D31" s="36" t="s">
        <v>1055</v>
      </c>
      <c r="E31" s="104" t="s">
        <v>1758</v>
      </c>
      <c r="F31" s="91" t="s">
        <v>1747</v>
      </c>
      <c r="G31" s="44">
        <v>3000</v>
      </c>
      <c r="H31" s="35" t="s">
        <v>5201</v>
      </c>
      <c r="I31" s="43"/>
      <c r="J31" s="35" t="s">
        <v>2819</v>
      </c>
      <c r="K31" s="35">
        <v>7</v>
      </c>
      <c r="L31" s="44" t="s">
        <v>2822</v>
      </c>
      <c r="M31" s="89" t="s">
        <v>3309</v>
      </c>
      <c r="N31" s="99"/>
      <c r="O31" s="5">
        <v>50</v>
      </c>
      <c r="P31" s="5"/>
      <c r="Q31" s="91" t="s">
        <v>2830</v>
      </c>
      <c r="R31" s="58" t="s">
        <v>1060</v>
      </c>
      <c r="S31"/>
      <c r="T31"/>
      <c r="U31"/>
      <c r="V31"/>
    </row>
    <row r="32" spans="1:23" s="1" customFormat="1" ht="24">
      <c r="A32" s="12" t="s">
        <v>1095</v>
      </c>
      <c r="B32" s="12">
        <v>38</v>
      </c>
      <c r="C32" s="96" t="s">
        <v>2664</v>
      </c>
      <c r="D32" s="110" t="s">
        <v>1126</v>
      </c>
      <c r="E32" s="114" t="s">
        <v>1758</v>
      </c>
      <c r="F32" s="129" t="s">
        <v>1747</v>
      </c>
      <c r="G32" s="271">
        <v>2250</v>
      </c>
      <c r="H32" s="270" t="s">
        <v>1131</v>
      </c>
      <c r="I32" s="270" t="s">
        <v>1131</v>
      </c>
      <c r="J32" s="270" t="s">
        <v>2821</v>
      </c>
      <c r="K32" s="270">
        <v>6.5</v>
      </c>
      <c r="L32" s="271" t="s">
        <v>2822</v>
      </c>
      <c r="M32" s="127"/>
      <c r="N32" s="125"/>
      <c r="O32" s="12">
        <v>500</v>
      </c>
      <c r="P32" s="12"/>
      <c r="Q32" s="129" t="s">
        <v>2830</v>
      </c>
      <c r="R32" s="131" t="s">
        <v>1250</v>
      </c>
      <c r="S32" s="11"/>
      <c r="T32" s="11"/>
      <c r="U32" s="11"/>
      <c r="V32" s="11"/>
      <c r="W32" s="13" t="s">
        <v>1126</v>
      </c>
    </row>
    <row r="33" spans="1:23" s="1" customFormat="1">
      <c r="A33" s="5" t="s">
        <v>1758</v>
      </c>
      <c r="B33" s="5">
        <v>50</v>
      </c>
      <c r="C33" s="88" t="s">
        <v>2664</v>
      </c>
      <c r="D33" s="36" t="s">
        <v>2272</v>
      </c>
      <c r="E33" s="104" t="s">
        <v>1758</v>
      </c>
      <c r="F33" s="91" t="s">
        <v>2818</v>
      </c>
      <c r="G33" s="47">
        <v>400</v>
      </c>
      <c r="H33" s="43" t="s">
        <v>2832</v>
      </c>
      <c r="I33" s="43" t="s">
        <v>1752</v>
      </c>
      <c r="J33" s="43" t="s">
        <v>5203</v>
      </c>
      <c r="K33" s="43">
        <v>5</v>
      </c>
      <c r="L33" s="218" t="s">
        <v>2822</v>
      </c>
      <c r="M33" s="57" t="s">
        <v>3309</v>
      </c>
      <c r="N33" s="99"/>
      <c r="O33" s="5">
        <v>50</v>
      </c>
      <c r="P33" s="5"/>
      <c r="Q33" s="91"/>
      <c r="R33" s="58" t="s">
        <v>2442</v>
      </c>
    </row>
    <row r="34" spans="1:23" s="1" customFormat="1">
      <c r="A34" s="2" t="s">
        <v>836</v>
      </c>
      <c r="B34" s="5">
        <v>50</v>
      </c>
      <c r="C34" s="88" t="s">
        <v>2664</v>
      </c>
      <c r="D34" s="36" t="s">
        <v>2576</v>
      </c>
      <c r="E34" s="25" t="s">
        <v>1758</v>
      </c>
      <c r="F34" s="32" t="s">
        <v>1747</v>
      </c>
      <c r="G34" s="44">
        <v>2000</v>
      </c>
      <c r="H34" s="35" t="s">
        <v>5201</v>
      </c>
      <c r="I34" s="43"/>
      <c r="J34" s="43" t="s">
        <v>2821</v>
      </c>
      <c r="K34" s="35">
        <v>8</v>
      </c>
      <c r="L34" s="44" t="s">
        <v>2822</v>
      </c>
      <c r="M34" s="89" t="s">
        <v>3309</v>
      </c>
      <c r="N34" s="99"/>
      <c r="O34" s="5">
        <v>10</v>
      </c>
      <c r="P34" s="5"/>
      <c r="Q34" s="91" t="s">
        <v>2819</v>
      </c>
      <c r="R34" s="58" t="s">
        <v>4526</v>
      </c>
    </row>
    <row r="35" spans="1:23">
      <c r="A35" s="2" t="s">
        <v>363</v>
      </c>
      <c r="B35" s="2">
        <v>128</v>
      </c>
      <c r="C35" s="87" t="s">
        <v>2664</v>
      </c>
      <c r="D35" s="36" t="s">
        <v>1147</v>
      </c>
      <c r="E35" s="25" t="s">
        <v>1758</v>
      </c>
      <c r="F35" s="32" t="s">
        <v>2818</v>
      </c>
      <c r="G35" s="44">
        <v>800</v>
      </c>
      <c r="H35" s="35" t="s">
        <v>2827</v>
      </c>
      <c r="I35" s="35" t="s">
        <v>2827</v>
      </c>
      <c r="J35" s="35" t="s">
        <v>2821</v>
      </c>
      <c r="K35" s="35">
        <v>4</v>
      </c>
      <c r="L35" s="44" t="s">
        <v>2822</v>
      </c>
      <c r="M35" s="89" t="s">
        <v>2823</v>
      </c>
      <c r="N35" s="26"/>
      <c r="O35" s="2">
        <v>100</v>
      </c>
      <c r="P35" s="2"/>
      <c r="Q35" s="32" t="s">
        <v>2819</v>
      </c>
      <c r="R35" s="36"/>
      <c r="S35" s="1"/>
      <c r="T35" s="1"/>
      <c r="U35" s="1"/>
      <c r="V35" s="1"/>
      <c r="W35" s="1"/>
    </row>
    <row r="36" spans="1:23" s="1" customFormat="1" ht="14" customHeight="1">
      <c r="A36" s="2" t="s">
        <v>1297</v>
      </c>
      <c r="B36" s="5">
        <v>39</v>
      </c>
      <c r="C36" s="88" t="s">
        <v>2664</v>
      </c>
      <c r="D36" s="36" t="s">
        <v>1309</v>
      </c>
      <c r="E36" s="25" t="s">
        <v>1758</v>
      </c>
      <c r="F36" s="32" t="s">
        <v>2818</v>
      </c>
      <c r="G36" s="217">
        <v>1000</v>
      </c>
      <c r="H36" s="35" t="s">
        <v>2827</v>
      </c>
      <c r="I36" s="35" t="s">
        <v>2827</v>
      </c>
      <c r="J36" s="35" t="s">
        <v>2821</v>
      </c>
      <c r="K36" s="43">
        <v>4</v>
      </c>
      <c r="L36" s="47" t="s">
        <v>4402</v>
      </c>
      <c r="M36" s="89" t="s">
        <v>3311</v>
      </c>
      <c r="N36" s="99"/>
      <c r="O36" s="5">
        <v>50</v>
      </c>
      <c r="P36" s="5"/>
      <c r="Q36" s="91" t="s">
        <v>2819</v>
      </c>
      <c r="R36" s="58" t="s">
        <v>606</v>
      </c>
      <c r="S36"/>
      <c r="T36"/>
      <c r="U36"/>
      <c r="V36"/>
      <c r="W36"/>
    </row>
    <row r="37" spans="1:23" s="1" customFormat="1">
      <c r="A37" s="5" t="s">
        <v>1095</v>
      </c>
      <c r="B37" s="5">
        <v>38</v>
      </c>
      <c r="C37" s="88" t="s">
        <v>2664</v>
      </c>
      <c r="D37" s="36" t="s">
        <v>1120</v>
      </c>
      <c r="E37" s="104" t="s">
        <v>1758</v>
      </c>
      <c r="F37" s="91" t="s">
        <v>2818</v>
      </c>
      <c r="G37" s="217">
        <v>1300</v>
      </c>
      <c r="H37" s="43" t="s">
        <v>1132</v>
      </c>
      <c r="I37" s="43" t="s">
        <v>1132</v>
      </c>
      <c r="J37" s="43" t="s">
        <v>1135</v>
      </c>
      <c r="K37" s="43">
        <v>5</v>
      </c>
      <c r="L37" s="47" t="s">
        <v>2822</v>
      </c>
      <c r="M37" s="57" t="s">
        <v>3309</v>
      </c>
      <c r="N37" s="99"/>
      <c r="O37" s="5">
        <v>500</v>
      </c>
      <c r="P37" s="5"/>
      <c r="Q37" s="91"/>
      <c r="R37" s="58" t="s">
        <v>1138</v>
      </c>
      <c r="S37"/>
      <c r="T37"/>
      <c r="U37"/>
      <c r="V37"/>
      <c r="W37" s="1" t="s">
        <v>1120</v>
      </c>
    </row>
    <row r="38" spans="1:23" s="1" customFormat="1" ht="13.25" customHeight="1">
      <c r="A38" s="2" t="s">
        <v>363</v>
      </c>
      <c r="B38" s="2">
        <v>125</v>
      </c>
      <c r="C38" s="87" t="s">
        <v>2664</v>
      </c>
      <c r="D38" s="36" t="s">
        <v>996</v>
      </c>
      <c r="E38" s="25" t="s">
        <v>1770</v>
      </c>
      <c r="F38" s="32" t="s">
        <v>1770</v>
      </c>
      <c r="G38" s="44">
        <v>8000</v>
      </c>
      <c r="H38" s="35" t="s">
        <v>1160</v>
      </c>
      <c r="I38" s="35"/>
      <c r="J38" s="35" t="s">
        <v>2819</v>
      </c>
      <c r="K38" s="35">
        <v>38</v>
      </c>
      <c r="L38" s="44" t="s">
        <v>2822</v>
      </c>
      <c r="M38" s="89" t="s">
        <v>3309</v>
      </c>
      <c r="N38" s="26"/>
      <c r="O38" s="216" t="s">
        <v>2674</v>
      </c>
      <c r="P38" s="2"/>
      <c r="Q38" s="32"/>
      <c r="R38" s="36" t="s">
        <v>3589</v>
      </c>
    </row>
    <row r="39" spans="1:23">
      <c r="A39" s="2" t="s">
        <v>363</v>
      </c>
      <c r="B39" s="2">
        <v>125</v>
      </c>
      <c r="C39" s="87" t="s">
        <v>2664</v>
      </c>
      <c r="D39" s="36" t="s">
        <v>993</v>
      </c>
      <c r="E39" s="25" t="s">
        <v>1770</v>
      </c>
      <c r="F39" s="32" t="s">
        <v>1747</v>
      </c>
      <c r="G39" s="44">
        <v>4000</v>
      </c>
      <c r="H39" s="35" t="s">
        <v>5201</v>
      </c>
      <c r="I39" s="35"/>
      <c r="J39" s="35" t="s">
        <v>2819</v>
      </c>
      <c r="K39" s="35">
        <v>12</v>
      </c>
      <c r="L39" s="44" t="s">
        <v>2822</v>
      </c>
      <c r="M39" s="89" t="s">
        <v>3309</v>
      </c>
      <c r="N39" s="26"/>
      <c r="O39" s="2">
        <v>20</v>
      </c>
      <c r="P39" s="2"/>
      <c r="Q39" s="32"/>
      <c r="R39" s="36"/>
      <c r="W39" s="1"/>
    </row>
    <row r="40" spans="1:23" s="1" customFormat="1">
      <c r="A40" s="2" t="s">
        <v>836</v>
      </c>
      <c r="B40" s="5">
        <v>49</v>
      </c>
      <c r="C40" s="87" t="s">
        <v>2664</v>
      </c>
      <c r="D40" s="36" t="s">
        <v>4690</v>
      </c>
      <c r="E40" s="25" t="s">
        <v>1757</v>
      </c>
      <c r="F40" s="32" t="s">
        <v>2818</v>
      </c>
      <c r="G40" s="44">
        <v>750</v>
      </c>
      <c r="H40" s="35" t="s">
        <v>2827</v>
      </c>
      <c r="I40" s="43"/>
      <c r="J40" s="43" t="s">
        <v>2819</v>
      </c>
      <c r="K40" s="35">
        <v>2</v>
      </c>
      <c r="L40" s="44" t="s">
        <v>2822</v>
      </c>
      <c r="M40" s="89" t="s">
        <v>3309</v>
      </c>
      <c r="N40" s="99"/>
      <c r="O40" s="5">
        <v>50</v>
      </c>
      <c r="P40" s="5"/>
      <c r="Q40" s="91"/>
      <c r="R40" s="58"/>
    </row>
    <row r="41" spans="1:23" s="1" customFormat="1">
      <c r="A41" s="2" t="s">
        <v>1169</v>
      </c>
      <c r="B41" s="5">
        <v>65</v>
      </c>
      <c r="C41" s="88" t="s">
        <v>2664</v>
      </c>
      <c r="D41" s="36" t="s">
        <v>4233</v>
      </c>
      <c r="E41" s="104" t="s">
        <v>1757</v>
      </c>
      <c r="F41" s="91" t="s">
        <v>1860</v>
      </c>
      <c r="G41" s="217">
        <v>800</v>
      </c>
      <c r="H41" s="43" t="s">
        <v>2820</v>
      </c>
      <c r="I41" s="43"/>
      <c r="J41" s="43" t="s">
        <v>2821</v>
      </c>
      <c r="K41" s="43">
        <v>0.5</v>
      </c>
      <c r="L41" s="47" t="s">
        <v>2822</v>
      </c>
      <c r="M41" s="57" t="s">
        <v>2828</v>
      </c>
      <c r="N41" s="99"/>
      <c r="O41" s="5">
        <v>1</v>
      </c>
      <c r="P41" s="5"/>
      <c r="Q41" s="32" t="s">
        <v>2830</v>
      </c>
      <c r="R41" s="36" t="s">
        <v>1197</v>
      </c>
      <c r="S41"/>
      <c r="T41"/>
      <c r="U41"/>
      <c r="V41"/>
      <c r="W41"/>
    </row>
    <row r="42" spans="1:23" s="1" customFormat="1">
      <c r="A42" s="2" t="s">
        <v>363</v>
      </c>
      <c r="B42" s="2">
        <v>128</v>
      </c>
      <c r="C42" s="87" t="s">
        <v>2664</v>
      </c>
      <c r="D42" s="36" t="s">
        <v>1157</v>
      </c>
      <c r="E42" s="25" t="s">
        <v>2821</v>
      </c>
      <c r="F42" s="32" t="s">
        <v>2818</v>
      </c>
      <c r="G42" s="44">
        <v>300</v>
      </c>
      <c r="H42" s="35" t="s">
        <v>1990</v>
      </c>
      <c r="I42" s="35"/>
      <c r="J42" s="35" t="s">
        <v>2821</v>
      </c>
      <c r="K42" s="35">
        <v>1.4</v>
      </c>
      <c r="L42" s="44" t="s">
        <v>1867</v>
      </c>
      <c r="M42" s="89"/>
      <c r="N42" s="26"/>
      <c r="O42" s="2">
        <v>10</v>
      </c>
      <c r="P42" s="2">
        <v>20</v>
      </c>
      <c r="Q42" s="32"/>
      <c r="R42" s="36" t="s">
        <v>3592</v>
      </c>
    </row>
    <row r="43" spans="1:23" s="1" customFormat="1">
      <c r="A43" s="2" t="s">
        <v>363</v>
      </c>
      <c r="B43" s="2">
        <v>128</v>
      </c>
      <c r="C43" s="87" t="s">
        <v>2664</v>
      </c>
      <c r="D43" s="36" t="s">
        <v>991</v>
      </c>
      <c r="E43" s="25" t="s">
        <v>1760</v>
      </c>
      <c r="F43" s="32" t="s">
        <v>1747</v>
      </c>
      <c r="G43" s="44">
        <v>1500</v>
      </c>
      <c r="H43" s="35" t="s">
        <v>5201</v>
      </c>
      <c r="I43" s="35"/>
      <c r="J43" s="35" t="s">
        <v>2821</v>
      </c>
      <c r="K43" s="35">
        <v>8</v>
      </c>
      <c r="L43" s="44" t="s">
        <v>1018</v>
      </c>
      <c r="M43" s="89"/>
      <c r="N43" s="26"/>
      <c r="O43" s="2">
        <v>10</v>
      </c>
      <c r="P43" s="2">
        <v>50</v>
      </c>
      <c r="Q43" s="32" t="s">
        <v>2819</v>
      </c>
      <c r="R43" s="36"/>
      <c r="W43"/>
    </row>
    <row r="44" spans="1:23" s="1" customFormat="1">
      <c r="A44" s="2" t="s">
        <v>835</v>
      </c>
      <c r="B44" s="2">
        <v>98</v>
      </c>
      <c r="C44" s="87" t="s">
        <v>2664</v>
      </c>
      <c r="D44" s="36" t="s">
        <v>2817</v>
      </c>
      <c r="E44" s="25" t="s">
        <v>1757</v>
      </c>
      <c r="F44" s="32" t="s">
        <v>2818</v>
      </c>
      <c r="G44" s="44">
        <v>1350</v>
      </c>
      <c r="H44" s="35" t="s">
        <v>2820</v>
      </c>
      <c r="I44" s="35"/>
      <c r="J44" s="35" t="s">
        <v>2821</v>
      </c>
      <c r="K44" s="35">
        <v>3</v>
      </c>
      <c r="L44" s="44" t="s">
        <v>2822</v>
      </c>
      <c r="M44" s="89" t="s">
        <v>2823</v>
      </c>
      <c r="N44" s="26"/>
      <c r="O44" s="2">
        <v>100</v>
      </c>
      <c r="P44" s="2"/>
      <c r="Q44" s="32" t="s">
        <v>2819</v>
      </c>
      <c r="R44" s="36" t="s">
        <v>3306</v>
      </c>
    </row>
    <row r="45" spans="1:23" s="1" customFormat="1">
      <c r="A45" s="2" t="s">
        <v>835</v>
      </c>
      <c r="B45" s="2">
        <v>98</v>
      </c>
      <c r="C45" s="87" t="s">
        <v>2664</v>
      </c>
      <c r="D45" s="36" t="s">
        <v>2829</v>
      </c>
      <c r="E45" s="25" t="s">
        <v>1758</v>
      </c>
      <c r="F45" s="32" t="s">
        <v>2818</v>
      </c>
      <c r="G45" s="44" t="s">
        <v>2831</v>
      </c>
      <c r="H45" s="35" t="s">
        <v>2832</v>
      </c>
      <c r="I45" s="35"/>
      <c r="J45" s="35" t="s">
        <v>2821</v>
      </c>
      <c r="K45" s="35" t="s">
        <v>3124</v>
      </c>
      <c r="L45" s="44" t="s">
        <v>2822</v>
      </c>
      <c r="M45" s="89" t="s">
        <v>2823</v>
      </c>
      <c r="N45" s="26"/>
      <c r="O45" s="2">
        <v>50</v>
      </c>
      <c r="P45" s="2"/>
      <c r="Q45" s="32" t="s">
        <v>2830</v>
      </c>
      <c r="R45" s="36" t="s">
        <v>3306</v>
      </c>
    </row>
    <row r="46" spans="1:23" s="1" customFormat="1">
      <c r="A46" s="2" t="s">
        <v>364</v>
      </c>
      <c r="B46" s="2">
        <v>69</v>
      </c>
      <c r="C46" s="87" t="s">
        <v>2664</v>
      </c>
      <c r="D46" s="36" t="s">
        <v>5320</v>
      </c>
      <c r="E46" s="25" t="s">
        <v>1770</v>
      </c>
      <c r="F46" s="32" t="s">
        <v>1747</v>
      </c>
      <c r="G46" s="44">
        <v>1200</v>
      </c>
      <c r="H46" s="35"/>
      <c r="I46" s="35" t="s">
        <v>5201</v>
      </c>
      <c r="J46" s="35" t="s">
        <v>2821</v>
      </c>
      <c r="K46" s="35">
        <v>6</v>
      </c>
      <c r="L46" s="44" t="s">
        <v>2822</v>
      </c>
      <c r="M46" s="89" t="s">
        <v>2823</v>
      </c>
      <c r="N46" s="26"/>
      <c r="O46" s="2">
        <v>20</v>
      </c>
      <c r="P46" s="2">
        <v>50</v>
      </c>
      <c r="Q46" s="32"/>
      <c r="R46" s="36" t="s">
        <v>5209</v>
      </c>
      <c r="S46"/>
      <c r="T46"/>
      <c r="U46"/>
      <c r="V46"/>
    </row>
    <row r="47" spans="1:23">
      <c r="A47" s="2" t="s">
        <v>1747</v>
      </c>
      <c r="B47" s="5">
        <v>98</v>
      </c>
      <c r="C47" s="31" t="s">
        <v>2664</v>
      </c>
      <c r="D47" s="36" t="s">
        <v>4879</v>
      </c>
      <c r="E47" s="25" t="s">
        <v>1760</v>
      </c>
      <c r="F47" s="32" t="s">
        <v>2818</v>
      </c>
      <c r="H47" s="35" t="s">
        <v>5201</v>
      </c>
      <c r="J47" s="35" t="s">
        <v>2821</v>
      </c>
      <c r="K47" s="35">
        <v>8</v>
      </c>
      <c r="L47" s="44" t="s">
        <v>1018</v>
      </c>
      <c r="O47" s="2">
        <v>10</v>
      </c>
      <c r="Q47" s="32" t="s">
        <v>2819</v>
      </c>
      <c r="R47" s="36" t="s">
        <v>4886</v>
      </c>
      <c r="S47" s="1"/>
      <c r="T47" s="1"/>
      <c r="U47" s="1"/>
      <c r="V47" s="1"/>
    </row>
    <row r="48" spans="1:23" s="1" customFormat="1">
      <c r="A48" s="2" t="s">
        <v>364</v>
      </c>
      <c r="B48" s="2">
        <v>180</v>
      </c>
      <c r="C48" s="23" t="s">
        <v>578</v>
      </c>
      <c r="D48" s="36" t="s">
        <v>3627</v>
      </c>
      <c r="E48" s="25" t="s">
        <v>1758</v>
      </c>
      <c r="F48" s="32" t="s">
        <v>2818</v>
      </c>
      <c r="G48" s="44">
        <v>1250</v>
      </c>
      <c r="H48" s="35" t="s">
        <v>5201</v>
      </c>
      <c r="I48" s="35"/>
      <c r="J48" s="35" t="s">
        <v>5203</v>
      </c>
      <c r="K48" s="35">
        <v>3.3</v>
      </c>
      <c r="L48" s="44" t="s">
        <v>2822</v>
      </c>
      <c r="M48" s="89" t="s">
        <v>3309</v>
      </c>
      <c r="N48" s="26"/>
      <c r="O48" s="2">
        <v>25</v>
      </c>
      <c r="P48" s="2"/>
      <c r="Q48" s="32"/>
      <c r="R48" s="36"/>
      <c r="S48"/>
      <c r="T48"/>
      <c r="U48"/>
      <c r="V48"/>
    </row>
    <row r="49" spans="1:23" s="1" customFormat="1">
      <c r="A49" s="2" t="s">
        <v>1297</v>
      </c>
      <c r="B49" s="5">
        <v>37</v>
      </c>
      <c r="C49" s="88" t="s">
        <v>2664</v>
      </c>
      <c r="D49" s="36" t="s">
        <v>1310</v>
      </c>
      <c r="E49" s="25" t="s">
        <v>1758</v>
      </c>
      <c r="F49" s="32" t="s">
        <v>1747</v>
      </c>
      <c r="G49" s="217">
        <v>1800</v>
      </c>
      <c r="H49" s="35" t="s">
        <v>1756</v>
      </c>
      <c r="I49" s="43"/>
      <c r="J49" s="35" t="s">
        <v>2821</v>
      </c>
      <c r="K49" s="43">
        <v>2.1</v>
      </c>
      <c r="L49" s="217" t="s">
        <v>5204</v>
      </c>
      <c r="M49" s="89" t="s">
        <v>3642</v>
      </c>
      <c r="N49" s="99"/>
      <c r="O49" s="5">
        <v>25</v>
      </c>
      <c r="P49" s="5"/>
      <c r="Q49" s="91"/>
      <c r="R49" s="58" t="s">
        <v>600</v>
      </c>
      <c r="S49"/>
      <c r="T49"/>
      <c r="U49"/>
      <c r="V49"/>
      <c r="W49"/>
    </row>
    <row r="50" spans="1:23" s="1" customFormat="1">
      <c r="A50" s="2" t="s">
        <v>1297</v>
      </c>
      <c r="B50" s="5">
        <v>37</v>
      </c>
      <c r="C50" s="88" t="s">
        <v>2664</v>
      </c>
      <c r="D50" s="36" t="s">
        <v>1311</v>
      </c>
      <c r="E50" s="25" t="s">
        <v>2821</v>
      </c>
      <c r="F50" s="32" t="s">
        <v>2818</v>
      </c>
      <c r="G50" s="217">
        <v>300</v>
      </c>
      <c r="H50" s="35" t="s">
        <v>1989</v>
      </c>
      <c r="I50" s="43"/>
      <c r="J50" s="35" t="s">
        <v>2821</v>
      </c>
      <c r="K50" s="43">
        <v>1.8</v>
      </c>
      <c r="L50" s="44" t="s">
        <v>1867</v>
      </c>
      <c r="M50" s="106" t="s">
        <v>1993</v>
      </c>
      <c r="N50" s="99"/>
      <c r="O50" s="5">
        <v>10</v>
      </c>
      <c r="P50" s="5">
        <v>20</v>
      </c>
      <c r="Q50" s="91" t="s">
        <v>2830</v>
      </c>
      <c r="R50" s="58" t="s">
        <v>601</v>
      </c>
      <c r="S50"/>
      <c r="T50"/>
      <c r="U50"/>
      <c r="V50"/>
      <c r="W50"/>
    </row>
    <row r="51" spans="1:23" s="1" customFormat="1">
      <c r="A51" s="5" t="s">
        <v>1095</v>
      </c>
      <c r="B51" s="5">
        <v>39</v>
      </c>
      <c r="C51" s="88" t="s">
        <v>2664</v>
      </c>
      <c r="D51" s="36" t="s">
        <v>1127</v>
      </c>
      <c r="E51" s="104" t="s">
        <v>2821</v>
      </c>
      <c r="F51" s="91" t="s">
        <v>2818</v>
      </c>
      <c r="G51" s="47">
        <v>400</v>
      </c>
      <c r="H51" s="43" t="s">
        <v>1989</v>
      </c>
      <c r="I51" s="43"/>
      <c r="J51" s="43" t="s">
        <v>2821</v>
      </c>
      <c r="K51" s="43">
        <v>1.2</v>
      </c>
      <c r="L51" s="47" t="s">
        <v>1867</v>
      </c>
      <c r="M51" s="57"/>
      <c r="N51" s="99"/>
      <c r="O51" s="5">
        <v>10</v>
      </c>
      <c r="P51" s="5">
        <v>30</v>
      </c>
      <c r="Q51" s="91"/>
      <c r="R51" s="58"/>
      <c r="S51"/>
      <c r="T51"/>
      <c r="U51"/>
      <c r="V51"/>
      <c r="W51" s="1" t="s">
        <v>1127</v>
      </c>
    </row>
    <row r="52" spans="1:23" s="1" customFormat="1">
      <c r="A52" s="2" t="s">
        <v>1917</v>
      </c>
      <c r="B52" s="5">
        <v>62</v>
      </c>
      <c r="C52" s="87" t="s">
        <v>2664</v>
      </c>
      <c r="D52" s="36" t="s">
        <v>4334</v>
      </c>
      <c r="E52" s="25" t="s">
        <v>1757</v>
      </c>
      <c r="F52" s="32" t="s">
        <v>1860</v>
      </c>
      <c r="G52" s="44">
        <v>325</v>
      </c>
      <c r="H52" s="35" t="s">
        <v>1761</v>
      </c>
      <c r="I52" s="43"/>
      <c r="J52" s="35" t="s">
        <v>2821</v>
      </c>
      <c r="K52" s="35">
        <v>0.5</v>
      </c>
      <c r="L52" s="44" t="s">
        <v>1867</v>
      </c>
      <c r="M52" s="89" t="s">
        <v>2823</v>
      </c>
      <c r="N52" s="99"/>
      <c r="O52" s="5">
        <v>4</v>
      </c>
      <c r="P52" s="5"/>
      <c r="Q52" s="91"/>
      <c r="R52" s="58" t="s">
        <v>3647</v>
      </c>
      <c r="S52"/>
      <c r="T52"/>
      <c r="U52"/>
      <c r="V52"/>
    </row>
    <row r="53" spans="1:23" s="1" customFormat="1">
      <c r="A53" s="2" t="s">
        <v>1917</v>
      </c>
      <c r="B53" s="5">
        <v>62</v>
      </c>
      <c r="C53" s="87" t="s">
        <v>2664</v>
      </c>
      <c r="D53" s="36" t="s">
        <v>2530</v>
      </c>
      <c r="E53" s="104" t="s">
        <v>1758</v>
      </c>
      <c r="F53" s="91" t="s">
        <v>2818</v>
      </c>
      <c r="G53" s="45">
        <v>360</v>
      </c>
      <c r="H53" s="43" t="s">
        <v>1756</v>
      </c>
      <c r="I53" s="43"/>
      <c r="J53" s="43" t="s">
        <v>2821</v>
      </c>
      <c r="K53" s="43">
        <v>4</v>
      </c>
      <c r="L53" s="44" t="s">
        <v>1867</v>
      </c>
      <c r="M53" s="89" t="s">
        <v>3311</v>
      </c>
      <c r="N53" s="99"/>
      <c r="O53" s="5">
        <v>50</v>
      </c>
      <c r="P53" s="5"/>
      <c r="Q53" s="91" t="s">
        <v>2819</v>
      </c>
      <c r="R53" s="58" t="s">
        <v>2531</v>
      </c>
    </row>
    <row r="54" spans="1:23" s="1" customFormat="1">
      <c r="A54" s="2" t="s">
        <v>1747</v>
      </c>
      <c r="B54" s="5">
        <v>65</v>
      </c>
      <c r="C54" s="88" t="s">
        <v>2664</v>
      </c>
      <c r="D54" s="36" t="s">
        <v>1049</v>
      </c>
      <c r="E54" s="104" t="s">
        <v>1760</v>
      </c>
      <c r="F54" s="91" t="s">
        <v>2821</v>
      </c>
      <c r="G54" s="44">
        <v>1900</v>
      </c>
      <c r="H54" s="43"/>
      <c r="I54" s="43" t="s">
        <v>2832</v>
      </c>
      <c r="J54" s="35" t="s">
        <v>2821</v>
      </c>
      <c r="K54" s="35">
        <v>0.5</v>
      </c>
      <c r="L54" s="44" t="s">
        <v>1867</v>
      </c>
      <c r="M54" s="89" t="s">
        <v>2828</v>
      </c>
      <c r="N54" s="99"/>
      <c r="O54" s="5">
        <v>6</v>
      </c>
      <c r="P54" s="5"/>
      <c r="Q54" s="91"/>
      <c r="R54" s="109" t="s">
        <v>452</v>
      </c>
      <c r="S54"/>
      <c r="T54"/>
      <c r="U54"/>
      <c r="V54"/>
    </row>
    <row r="55" spans="1:23" s="1" customFormat="1">
      <c r="A55" s="2" t="s">
        <v>1169</v>
      </c>
      <c r="B55" s="5">
        <v>64</v>
      </c>
      <c r="C55" s="88" t="s">
        <v>1758</v>
      </c>
      <c r="D55" s="36" t="s">
        <v>4404</v>
      </c>
      <c r="E55" s="104" t="s">
        <v>2821</v>
      </c>
      <c r="F55" s="91" t="s">
        <v>2818</v>
      </c>
      <c r="G55" s="217">
        <v>150</v>
      </c>
      <c r="H55" s="43">
        <v>1</v>
      </c>
      <c r="I55" s="43"/>
      <c r="J55" s="43" t="s">
        <v>2821</v>
      </c>
      <c r="K55" s="43">
        <v>3</v>
      </c>
      <c r="L55" s="47" t="s">
        <v>1867</v>
      </c>
      <c r="M55" s="89" t="s">
        <v>2823</v>
      </c>
      <c r="N55" s="99"/>
      <c r="O55" s="5">
        <v>1</v>
      </c>
      <c r="P55" s="5"/>
      <c r="Q55" s="91"/>
      <c r="R55" s="58" t="s">
        <v>145</v>
      </c>
      <c r="S55"/>
      <c r="T55"/>
      <c r="U55"/>
      <c r="V55"/>
      <c r="W55"/>
    </row>
    <row r="56" spans="1:23" s="1" customFormat="1">
      <c r="A56" s="341" t="s">
        <v>4922</v>
      </c>
      <c r="B56" s="2">
        <v>40</v>
      </c>
      <c r="C56" s="88" t="s">
        <v>2664</v>
      </c>
      <c r="D56" s="36" t="s">
        <v>2056</v>
      </c>
      <c r="E56" s="25" t="s">
        <v>1758</v>
      </c>
      <c r="F56" s="32" t="s">
        <v>2818</v>
      </c>
      <c r="G56" s="44">
        <v>3500</v>
      </c>
      <c r="H56" s="35" t="s">
        <v>2832</v>
      </c>
      <c r="I56" s="35"/>
      <c r="J56" s="35" t="s">
        <v>2821</v>
      </c>
      <c r="K56" s="35">
        <v>5</v>
      </c>
      <c r="L56" s="44" t="s">
        <v>2822</v>
      </c>
      <c r="M56" s="89" t="s">
        <v>3311</v>
      </c>
      <c r="N56" s="26"/>
      <c r="O56" s="2">
        <v>10</v>
      </c>
      <c r="P56" s="2"/>
      <c r="Q56" s="32"/>
      <c r="R56" s="36" t="s">
        <v>2057</v>
      </c>
      <c r="S56"/>
      <c r="T56"/>
      <c r="U56"/>
      <c r="V56"/>
    </row>
    <row r="57" spans="1:23" s="1" customFormat="1">
      <c r="A57" s="2" t="s">
        <v>836</v>
      </c>
      <c r="B57" s="5">
        <v>50</v>
      </c>
      <c r="C57" s="87" t="s">
        <v>2664</v>
      </c>
      <c r="D57" s="36" t="s">
        <v>4688</v>
      </c>
      <c r="E57" s="25" t="s">
        <v>1760</v>
      </c>
      <c r="F57" s="32" t="s">
        <v>1747</v>
      </c>
      <c r="G57" s="44">
        <v>5000</v>
      </c>
      <c r="H57" s="43"/>
      <c r="I57" s="43" t="s">
        <v>2827</v>
      </c>
      <c r="J57" s="35" t="s">
        <v>2821</v>
      </c>
      <c r="K57" s="35">
        <v>4.5</v>
      </c>
      <c r="L57" s="44" t="s">
        <v>2822</v>
      </c>
      <c r="M57" s="89" t="s">
        <v>3311</v>
      </c>
      <c r="N57" s="99" t="s">
        <v>4527</v>
      </c>
      <c r="O57" s="5">
        <v>5</v>
      </c>
      <c r="P57" s="5"/>
      <c r="Q57" s="91"/>
      <c r="R57" s="36" t="s">
        <v>4528</v>
      </c>
    </row>
    <row r="58" spans="1:23" s="1" customFormat="1">
      <c r="A58" s="2" t="s">
        <v>468</v>
      </c>
      <c r="B58" s="5">
        <v>61</v>
      </c>
      <c r="C58" s="87" t="s">
        <v>2664</v>
      </c>
      <c r="D58" s="36" t="s">
        <v>3225</v>
      </c>
      <c r="E58" s="25" t="s">
        <v>1760</v>
      </c>
      <c r="F58" s="32" t="s">
        <v>2821</v>
      </c>
      <c r="G58" s="44">
        <v>2000</v>
      </c>
      <c r="H58" s="35" t="s">
        <v>1752</v>
      </c>
      <c r="I58" s="43"/>
      <c r="J58" s="35" t="s">
        <v>2821</v>
      </c>
      <c r="K58" s="35">
        <v>1.25</v>
      </c>
      <c r="L58" s="44" t="s">
        <v>1751</v>
      </c>
      <c r="M58" s="89" t="s">
        <v>1755</v>
      </c>
      <c r="N58" s="99"/>
      <c r="O58" s="5"/>
      <c r="P58" s="5"/>
      <c r="Q58" s="91"/>
      <c r="R58" s="36"/>
    </row>
    <row r="59" spans="1:23" s="1" customFormat="1">
      <c r="A59" s="2" t="s">
        <v>835</v>
      </c>
      <c r="B59" s="2">
        <v>99</v>
      </c>
      <c r="C59" s="87" t="s">
        <v>2664</v>
      </c>
      <c r="D59" s="36" t="s">
        <v>2824</v>
      </c>
      <c r="E59" s="25" t="s">
        <v>1757</v>
      </c>
      <c r="F59" s="32" t="s">
        <v>2818</v>
      </c>
      <c r="G59" s="44">
        <v>3000</v>
      </c>
      <c r="H59" s="35" t="s">
        <v>2827</v>
      </c>
      <c r="I59" s="35"/>
      <c r="J59" s="35" t="s">
        <v>2821</v>
      </c>
      <c r="K59" s="35">
        <v>3</v>
      </c>
      <c r="L59" s="44" t="s">
        <v>2822</v>
      </c>
      <c r="M59" s="89" t="s">
        <v>2828</v>
      </c>
      <c r="N59" s="26"/>
      <c r="O59" s="2">
        <v>10</v>
      </c>
      <c r="P59" s="2"/>
      <c r="Q59" s="32"/>
      <c r="R59" s="36" t="s">
        <v>2826</v>
      </c>
      <c r="S59"/>
      <c r="T59"/>
      <c r="U59"/>
      <c r="V59"/>
      <c r="W59"/>
    </row>
    <row r="60" spans="1:23" s="1" customFormat="1">
      <c r="A60" s="2" t="s">
        <v>835</v>
      </c>
      <c r="B60" s="2">
        <v>99</v>
      </c>
      <c r="C60" s="87" t="s">
        <v>2664</v>
      </c>
      <c r="D60" s="36" t="s">
        <v>3307</v>
      </c>
      <c r="E60" s="25" t="s">
        <v>1758</v>
      </c>
      <c r="F60" s="32" t="s">
        <v>2818</v>
      </c>
      <c r="G60" s="44">
        <v>3500</v>
      </c>
      <c r="H60" s="35" t="s">
        <v>2832</v>
      </c>
      <c r="I60" s="35"/>
      <c r="J60" s="35" t="s">
        <v>2821</v>
      </c>
      <c r="K60" s="35">
        <v>6</v>
      </c>
      <c r="L60" s="44" t="s">
        <v>2822</v>
      </c>
      <c r="M60" s="89" t="s">
        <v>2828</v>
      </c>
      <c r="N60" s="26"/>
      <c r="O60" s="2">
        <v>10</v>
      </c>
      <c r="P60" s="2"/>
      <c r="Q60" s="32"/>
      <c r="R60" s="36" t="s">
        <v>3305</v>
      </c>
    </row>
    <row r="61" spans="1:23" s="1" customFormat="1">
      <c r="A61" s="2" t="s">
        <v>836</v>
      </c>
      <c r="B61" s="5">
        <v>50</v>
      </c>
      <c r="C61" s="87" t="s">
        <v>2664</v>
      </c>
      <c r="D61" s="36" t="s">
        <v>4689</v>
      </c>
      <c r="E61" s="25" t="s">
        <v>1770</v>
      </c>
      <c r="F61" s="32" t="s">
        <v>2818</v>
      </c>
      <c r="G61" s="44">
        <v>2000</v>
      </c>
      <c r="H61" s="43"/>
      <c r="I61" s="43" t="s">
        <v>2832</v>
      </c>
      <c r="J61" s="35" t="s">
        <v>2821</v>
      </c>
      <c r="K61" s="35">
        <v>5</v>
      </c>
      <c r="L61" s="217" t="s">
        <v>2822</v>
      </c>
      <c r="M61" s="89" t="s">
        <v>3311</v>
      </c>
      <c r="N61" s="99" t="s">
        <v>4529</v>
      </c>
      <c r="O61" s="5"/>
      <c r="P61" s="5"/>
      <c r="Q61" s="91"/>
      <c r="R61" s="36" t="s">
        <v>2392</v>
      </c>
    </row>
    <row r="62" spans="1:23" s="1" customFormat="1">
      <c r="A62" s="2" t="s">
        <v>363</v>
      </c>
      <c r="B62" s="2">
        <v>127</v>
      </c>
      <c r="C62" s="87" t="s">
        <v>2664</v>
      </c>
      <c r="D62" s="36" t="s">
        <v>1151</v>
      </c>
      <c r="E62" s="25" t="s">
        <v>2821</v>
      </c>
      <c r="F62" s="32" t="s">
        <v>1860</v>
      </c>
      <c r="G62" s="44">
        <v>20</v>
      </c>
      <c r="H62" s="35" t="s">
        <v>1752</v>
      </c>
      <c r="I62" s="35"/>
      <c r="J62" s="35" t="s">
        <v>2821</v>
      </c>
      <c r="K62" s="35">
        <v>0.25</v>
      </c>
      <c r="L62" s="44" t="s">
        <v>2822</v>
      </c>
      <c r="M62" s="89" t="s">
        <v>3588</v>
      </c>
      <c r="N62" s="26"/>
      <c r="O62" s="2"/>
      <c r="P62" s="2"/>
      <c r="Q62" s="32"/>
      <c r="R62" s="36" t="s">
        <v>1017</v>
      </c>
    </row>
    <row r="63" spans="1:23" s="1" customFormat="1">
      <c r="A63" s="5" t="s">
        <v>1095</v>
      </c>
      <c r="B63" s="5">
        <v>39</v>
      </c>
      <c r="C63" s="88" t="s">
        <v>2664</v>
      </c>
      <c r="D63" s="36" t="s">
        <v>1114</v>
      </c>
      <c r="E63" s="104" t="s">
        <v>1770</v>
      </c>
      <c r="F63" s="91" t="s">
        <v>1747</v>
      </c>
      <c r="G63" s="217">
        <v>3000</v>
      </c>
      <c r="H63" s="43" t="s">
        <v>3597</v>
      </c>
      <c r="I63" s="43"/>
      <c r="J63" s="43" t="s">
        <v>2821</v>
      </c>
      <c r="K63" s="43">
        <v>15</v>
      </c>
      <c r="L63" s="47" t="s">
        <v>2813</v>
      </c>
      <c r="M63" s="57" t="s">
        <v>3309</v>
      </c>
      <c r="N63" s="99" t="s">
        <v>588</v>
      </c>
      <c r="O63" s="5">
        <v>20</v>
      </c>
      <c r="P63" s="5">
        <v>600</v>
      </c>
      <c r="Q63" s="91"/>
      <c r="R63" s="58" t="s">
        <v>1251</v>
      </c>
      <c r="S63"/>
      <c r="T63"/>
      <c r="U63"/>
      <c r="V63"/>
      <c r="W63" s="1" t="s">
        <v>1114</v>
      </c>
    </row>
    <row r="64" spans="1:23" s="1" customFormat="1">
      <c r="A64" s="2" t="s">
        <v>363</v>
      </c>
      <c r="B64" s="2">
        <v>128</v>
      </c>
      <c r="C64" s="87" t="s">
        <v>2664</v>
      </c>
      <c r="D64" s="36" t="s">
        <v>990</v>
      </c>
      <c r="E64" s="25" t="s">
        <v>1760</v>
      </c>
      <c r="F64" s="32" t="s">
        <v>2818</v>
      </c>
      <c r="G64" s="44">
        <v>1000</v>
      </c>
      <c r="H64" s="35" t="s">
        <v>2827</v>
      </c>
      <c r="I64" s="35"/>
      <c r="J64" s="35" t="s">
        <v>2821</v>
      </c>
      <c r="K64" s="35">
        <v>7</v>
      </c>
      <c r="L64" s="44" t="s">
        <v>2813</v>
      </c>
      <c r="M64" s="89" t="s">
        <v>3309</v>
      </c>
      <c r="N64" s="26" t="s">
        <v>588</v>
      </c>
      <c r="O64" s="2">
        <v>5</v>
      </c>
      <c r="P64" s="2">
        <v>200</v>
      </c>
      <c r="Q64" s="32"/>
      <c r="R64" s="36"/>
    </row>
    <row r="65" spans="1:23" s="1" customFormat="1">
      <c r="A65" s="2" t="s">
        <v>468</v>
      </c>
      <c r="B65" s="2">
        <v>61</v>
      </c>
      <c r="C65" s="88" t="s">
        <v>2664</v>
      </c>
      <c r="D65" s="36" t="s">
        <v>3226</v>
      </c>
      <c r="E65" s="25" t="s">
        <v>2821</v>
      </c>
      <c r="F65" s="32" t="s">
        <v>1860</v>
      </c>
      <c r="G65" s="44">
        <v>100</v>
      </c>
      <c r="H65" s="35"/>
      <c r="I65" s="35"/>
      <c r="J65" s="35" t="s">
        <v>2821</v>
      </c>
      <c r="K65" s="35">
        <v>0.5</v>
      </c>
      <c r="L65" s="44" t="s">
        <v>2822</v>
      </c>
      <c r="M65" s="89" t="s">
        <v>3311</v>
      </c>
      <c r="N65" s="26" t="s">
        <v>3155</v>
      </c>
      <c r="O65" s="2"/>
      <c r="P65" s="2"/>
      <c r="Q65" s="32"/>
      <c r="R65" s="36" t="s">
        <v>47</v>
      </c>
      <c r="S65"/>
      <c r="T65"/>
      <c r="U65"/>
      <c r="V65"/>
    </row>
    <row r="66" spans="1:23" s="1" customFormat="1">
      <c r="A66" s="2" t="s">
        <v>835</v>
      </c>
      <c r="B66" s="2">
        <v>199</v>
      </c>
      <c r="C66" s="87" t="s">
        <v>2664</v>
      </c>
      <c r="D66" s="36" t="s">
        <v>1866</v>
      </c>
      <c r="E66" s="25" t="s">
        <v>1758</v>
      </c>
      <c r="F66" s="32" t="s">
        <v>1747</v>
      </c>
      <c r="G66" s="44">
        <v>1100</v>
      </c>
      <c r="H66" s="35" t="s">
        <v>2832</v>
      </c>
      <c r="I66" s="35"/>
      <c r="J66" s="35" t="s">
        <v>2821</v>
      </c>
      <c r="K66" s="35">
        <v>5</v>
      </c>
      <c r="L66" s="44" t="s">
        <v>1867</v>
      </c>
      <c r="M66" s="89" t="s">
        <v>3309</v>
      </c>
      <c r="N66" s="26" t="s">
        <v>1868</v>
      </c>
      <c r="O66" s="2">
        <v>4</v>
      </c>
      <c r="P66" s="2">
        <v>50</v>
      </c>
      <c r="Q66" s="32" t="s">
        <v>2830</v>
      </c>
      <c r="R66" s="36"/>
      <c r="S66"/>
      <c r="T66"/>
      <c r="U66"/>
      <c r="V66"/>
    </row>
    <row r="67" spans="1:23" s="1" customFormat="1">
      <c r="A67" s="5" t="s">
        <v>1758</v>
      </c>
      <c r="B67" s="5">
        <v>49</v>
      </c>
      <c r="C67" s="88" t="s">
        <v>2664</v>
      </c>
      <c r="D67" s="36" t="s">
        <v>1866</v>
      </c>
      <c r="E67" s="104" t="s">
        <v>1758</v>
      </c>
      <c r="F67" s="91" t="s">
        <v>1747</v>
      </c>
      <c r="G67" s="47">
        <v>1100</v>
      </c>
      <c r="H67" s="43" t="s">
        <v>2832</v>
      </c>
      <c r="I67" s="43"/>
      <c r="J67" s="43" t="s">
        <v>2821</v>
      </c>
      <c r="K67" s="43">
        <v>5</v>
      </c>
      <c r="L67" s="47" t="s">
        <v>1867</v>
      </c>
      <c r="M67" s="57" t="s">
        <v>3309</v>
      </c>
      <c r="N67" s="26" t="s">
        <v>1868</v>
      </c>
      <c r="O67" s="2">
        <v>4</v>
      </c>
      <c r="P67" s="2">
        <v>50</v>
      </c>
      <c r="Q67" s="91" t="s">
        <v>2830</v>
      </c>
      <c r="R67" s="58"/>
    </row>
    <row r="68" spans="1:23" s="1" customFormat="1">
      <c r="A68" s="2" t="s">
        <v>1917</v>
      </c>
      <c r="B68" s="5">
        <v>62</v>
      </c>
      <c r="C68" s="87" t="s">
        <v>2664</v>
      </c>
      <c r="D68" s="36" t="s">
        <v>3648</v>
      </c>
      <c r="E68" s="25" t="s">
        <v>1757</v>
      </c>
      <c r="F68" s="32" t="s">
        <v>1860</v>
      </c>
      <c r="G68" s="44">
        <v>400</v>
      </c>
      <c r="H68" s="35" t="s">
        <v>2820</v>
      </c>
      <c r="I68" s="43"/>
      <c r="J68" s="35" t="s">
        <v>2821</v>
      </c>
      <c r="K68" s="35">
        <v>0.25</v>
      </c>
      <c r="L68" s="44" t="s">
        <v>2822</v>
      </c>
      <c r="M68" s="89" t="s">
        <v>2828</v>
      </c>
      <c r="N68" s="99"/>
      <c r="O68" s="5">
        <v>2</v>
      </c>
      <c r="P68" s="5">
        <v>400</v>
      </c>
      <c r="Q68" s="91" t="s">
        <v>2830</v>
      </c>
      <c r="R68" s="109" t="s">
        <v>3649</v>
      </c>
      <c r="S68"/>
      <c r="T68"/>
      <c r="U68"/>
      <c r="V68"/>
    </row>
    <row r="69" spans="1:23">
      <c r="A69" s="2" t="s">
        <v>363</v>
      </c>
      <c r="B69" s="2">
        <v>129</v>
      </c>
      <c r="C69" s="87" t="s">
        <v>2664</v>
      </c>
      <c r="D69" s="36" t="s">
        <v>992</v>
      </c>
      <c r="E69" s="25" t="s">
        <v>1770</v>
      </c>
      <c r="F69" s="32" t="s">
        <v>2818</v>
      </c>
      <c r="G69" s="44">
        <v>500</v>
      </c>
      <c r="H69" s="35"/>
      <c r="I69" s="35"/>
      <c r="J69" s="35" t="s">
        <v>2821</v>
      </c>
      <c r="K69" s="35">
        <v>5</v>
      </c>
      <c r="L69" s="44" t="s">
        <v>1019</v>
      </c>
      <c r="M69" s="89" t="s">
        <v>3309</v>
      </c>
      <c r="N69" s="26"/>
      <c r="O69" s="2">
        <v>4</v>
      </c>
      <c r="P69" s="2"/>
      <c r="Q69" s="32" t="s">
        <v>2830</v>
      </c>
      <c r="R69" s="36"/>
      <c r="S69" s="1"/>
      <c r="T69" s="1"/>
      <c r="U69" s="1"/>
      <c r="V69" s="1"/>
      <c r="W69" s="1"/>
    </row>
    <row r="70" spans="1:23" s="1" customFormat="1">
      <c r="A70" s="2" t="s">
        <v>364</v>
      </c>
      <c r="B70" s="2">
        <v>67</v>
      </c>
      <c r="C70" s="87" t="s">
        <v>2664</v>
      </c>
      <c r="D70" s="36" t="s">
        <v>1902</v>
      </c>
      <c r="E70" s="25" t="s">
        <v>2821</v>
      </c>
      <c r="F70" s="32" t="s">
        <v>1860</v>
      </c>
      <c r="G70" s="44">
        <v>200</v>
      </c>
      <c r="H70" s="35"/>
      <c r="I70" s="35"/>
      <c r="J70" s="35" t="s">
        <v>2821</v>
      </c>
      <c r="K70" s="35">
        <v>0.5</v>
      </c>
      <c r="L70" s="44" t="s">
        <v>2822</v>
      </c>
      <c r="M70" s="89" t="s">
        <v>3311</v>
      </c>
      <c r="N70" s="26"/>
      <c r="O70" s="2"/>
      <c r="P70" s="2"/>
      <c r="Q70" s="32"/>
      <c r="R70" s="36" t="s">
        <v>5207</v>
      </c>
    </row>
    <row r="71" spans="1:23" s="1" customFormat="1">
      <c r="A71" s="5" t="s">
        <v>1758</v>
      </c>
      <c r="B71" s="5">
        <v>48</v>
      </c>
      <c r="C71" s="88" t="s">
        <v>2664</v>
      </c>
      <c r="D71" s="36" t="s">
        <v>5232</v>
      </c>
      <c r="E71" s="104" t="s">
        <v>2821</v>
      </c>
      <c r="F71" s="91" t="s">
        <v>1860</v>
      </c>
      <c r="G71" s="217">
        <v>400</v>
      </c>
      <c r="H71" s="43" t="s">
        <v>3148</v>
      </c>
      <c r="I71" s="43"/>
      <c r="J71" s="43" t="s">
        <v>2821</v>
      </c>
      <c r="K71" s="43">
        <v>0.5</v>
      </c>
      <c r="L71" s="47" t="s">
        <v>1749</v>
      </c>
      <c r="M71" s="57" t="s">
        <v>3309</v>
      </c>
      <c r="N71" s="99" t="s">
        <v>3653</v>
      </c>
      <c r="O71" s="5"/>
      <c r="P71" s="5"/>
      <c r="Q71" s="91"/>
      <c r="R71" s="58"/>
      <c r="S71"/>
      <c r="T71"/>
      <c r="U71"/>
      <c r="V71"/>
    </row>
    <row r="72" spans="1:23" s="1" customFormat="1">
      <c r="A72" s="2" t="s">
        <v>364</v>
      </c>
      <c r="B72" s="2">
        <v>69</v>
      </c>
      <c r="C72" s="87" t="s">
        <v>2664</v>
      </c>
      <c r="D72" s="36" t="s">
        <v>1901</v>
      </c>
      <c r="E72" s="25" t="s">
        <v>2821</v>
      </c>
      <c r="F72" s="32" t="s">
        <v>1860</v>
      </c>
      <c r="G72" s="44">
        <v>500</v>
      </c>
      <c r="H72" s="35" t="s">
        <v>2827</v>
      </c>
      <c r="I72" s="35"/>
      <c r="J72" s="35" t="s">
        <v>2821</v>
      </c>
      <c r="K72" s="35">
        <v>0.5</v>
      </c>
      <c r="L72" s="44" t="s">
        <v>2822</v>
      </c>
      <c r="M72" s="89" t="s">
        <v>3311</v>
      </c>
      <c r="N72" s="26"/>
      <c r="O72" s="2"/>
      <c r="P72" s="2"/>
      <c r="Q72" s="32"/>
      <c r="R72" s="36" t="s">
        <v>5210</v>
      </c>
    </row>
    <row r="73" spans="1:23">
      <c r="A73" s="2" t="s">
        <v>1917</v>
      </c>
      <c r="B73" s="5">
        <v>62</v>
      </c>
      <c r="C73" s="87" t="s">
        <v>2664</v>
      </c>
      <c r="D73" s="36" t="s">
        <v>3652</v>
      </c>
      <c r="E73" s="25" t="s">
        <v>2821</v>
      </c>
      <c r="F73" s="32" t="s">
        <v>2821</v>
      </c>
      <c r="G73" s="44">
        <v>500</v>
      </c>
      <c r="H73" s="35" t="s">
        <v>1159</v>
      </c>
      <c r="J73" s="35" t="s">
        <v>2821</v>
      </c>
      <c r="K73" s="35">
        <v>0.5</v>
      </c>
      <c r="L73" s="44" t="s">
        <v>5206</v>
      </c>
      <c r="M73" s="89" t="s">
        <v>3311</v>
      </c>
      <c r="N73" s="26" t="s">
        <v>3653</v>
      </c>
      <c r="R73" s="36" t="s">
        <v>3654</v>
      </c>
      <c r="S73" s="1"/>
      <c r="T73" s="1"/>
      <c r="U73" s="1"/>
      <c r="V73" s="1"/>
      <c r="W73" s="1"/>
    </row>
    <row r="74" spans="1:23">
      <c r="A74" s="2" t="s">
        <v>363</v>
      </c>
      <c r="B74" s="2">
        <v>129</v>
      </c>
      <c r="C74" s="87" t="s">
        <v>2664</v>
      </c>
      <c r="D74" s="36" t="s">
        <v>1152</v>
      </c>
      <c r="E74" s="25" t="s">
        <v>2821</v>
      </c>
      <c r="F74" s="32" t="s">
        <v>1860</v>
      </c>
      <c r="G74" s="44">
        <v>200</v>
      </c>
      <c r="H74" s="35" t="s">
        <v>3628</v>
      </c>
      <c r="I74" s="35"/>
      <c r="J74" s="35" t="s">
        <v>2821</v>
      </c>
      <c r="K74" s="35">
        <v>0.5</v>
      </c>
      <c r="L74" s="44" t="s">
        <v>1751</v>
      </c>
      <c r="M74" s="89" t="s">
        <v>3309</v>
      </c>
      <c r="N74" s="26" t="s">
        <v>588</v>
      </c>
      <c r="O74" s="2"/>
      <c r="P74" s="2"/>
      <c r="Q74" s="32"/>
      <c r="R74" s="36"/>
      <c r="W74" s="1"/>
    </row>
    <row r="75" spans="1:23">
      <c r="A75" s="5" t="s">
        <v>1758</v>
      </c>
      <c r="B75" s="5">
        <v>49</v>
      </c>
      <c r="C75" s="88" t="s">
        <v>2664</v>
      </c>
      <c r="D75" s="36" t="s">
        <v>5231</v>
      </c>
      <c r="E75" s="104" t="s">
        <v>2821</v>
      </c>
      <c r="F75" s="91" t="s">
        <v>1860</v>
      </c>
      <c r="G75" s="47">
        <v>250</v>
      </c>
      <c r="I75" s="43" t="s">
        <v>3628</v>
      </c>
      <c r="J75" s="43" t="s">
        <v>2821</v>
      </c>
      <c r="K75" s="43">
        <v>0.5</v>
      </c>
      <c r="M75" s="57" t="s">
        <v>3309</v>
      </c>
      <c r="N75" s="99" t="s">
        <v>5233</v>
      </c>
      <c r="R75" s="58" t="s">
        <v>329</v>
      </c>
      <c r="S75" s="1"/>
      <c r="T75" s="1"/>
      <c r="U75" s="1"/>
      <c r="V75" s="1"/>
      <c r="W75" s="1"/>
    </row>
    <row r="76" spans="1:23">
      <c r="A76" s="2" t="s">
        <v>363</v>
      </c>
      <c r="B76" s="2">
        <v>129</v>
      </c>
      <c r="C76" s="87" t="s">
        <v>2664</v>
      </c>
      <c r="D76" s="36" t="s">
        <v>1153</v>
      </c>
      <c r="E76" s="25" t="s">
        <v>2821</v>
      </c>
      <c r="F76" s="32" t="s">
        <v>1860</v>
      </c>
      <c r="G76" s="44">
        <v>250</v>
      </c>
      <c r="H76" s="35" t="s">
        <v>1161</v>
      </c>
      <c r="I76" s="35"/>
      <c r="J76" s="35" t="s">
        <v>2821</v>
      </c>
      <c r="K76" s="35">
        <v>0.5</v>
      </c>
      <c r="L76" s="44" t="s">
        <v>5206</v>
      </c>
      <c r="M76" s="89" t="s">
        <v>3311</v>
      </c>
      <c r="N76" s="26" t="s">
        <v>588</v>
      </c>
      <c r="O76" s="2"/>
      <c r="P76" s="2"/>
      <c r="Q76" s="32"/>
      <c r="R76" s="36"/>
      <c r="S76" s="1"/>
      <c r="T76" s="1"/>
      <c r="U76" s="1"/>
      <c r="V76" s="1"/>
    </row>
    <row r="77" spans="1:23">
      <c r="A77" s="5" t="s">
        <v>1095</v>
      </c>
      <c r="B77" s="5">
        <v>39</v>
      </c>
      <c r="C77" s="88" t="s">
        <v>2664</v>
      </c>
      <c r="D77" s="36" t="s">
        <v>1129</v>
      </c>
      <c r="E77" s="104" t="s">
        <v>2821</v>
      </c>
      <c r="F77" s="91" t="s">
        <v>1860</v>
      </c>
      <c r="G77" s="47">
        <v>500</v>
      </c>
      <c r="H77" s="43" t="s">
        <v>1134</v>
      </c>
      <c r="J77" s="43" t="s">
        <v>2821</v>
      </c>
      <c r="K77" s="43">
        <v>0.5</v>
      </c>
      <c r="L77" s="47" t="s">
        <v>2822</v>
      </c>
      <c r="M77" s="57" t="s">
        <v>2828</v>
      </c>
      <c r="N77" s="99" t="s">
        <v>3653</v>
      </c>
      <c r="R77" s="58" t="s">
        <v>1162</v>
      </c>
      <c r="W77" s="1" t="s">
        <v>1129</v>
      </c>
    </row>
    <row r="78" spans="1:23">
      <c r="A78" s="2" t="s">
        <v>364</v>
      </c>
      <c r="B78" s="2">
        <v>180</v>
      </c>
      <c r="C78" s="23" t="s">
        <v>578</v>
      </c>
      <c r="D78" s="36" t="s">
        <v>1903</v>
      </c>
      <c r="E78" s="25" t="s">
        <v>2821</v>
      </c>
      <c r="F78" s="32" t="s">
        <v>1860</v>
      </c>
      <c r="G78" s="44">
        <v>300</v>
      </c>
      <c r="H78" s="35" t="s">
        <v>3628</v>
      </c>
      <c r="I78" s="35"/>
      <c r="J78" s="35" t="s">
        <v>2821</v>
      </c>
      <c r="K78" s="35">
        <v>1</v>
      </c>
      <c r="L78" s="44" t="s">
        <v>2822</v>
      </c>
      <c r="M78" s="89" t="s">
        <v>3309</v>
      </c>
      <c r="N78" s="26"/>
      <c r="O78" s="2"/>
      <c r="P78" s="2"/>
      <c r="Q78" s="32"/>
      <c r="R78" s="36" t="s">
        <v>3629</v>
      </c>
      <c r="S78" s="1"/>
      <c r="T78" s="1"/>
      <c r="U78" s="1"/>
      <c r="V78" s="1"/>
      <c r="W78" s="1"/>
    </row>
    <row r="79" spans="1:23">
      <c r="A79" s="5" t="s">
        <v>1095</v>
      </c>
      <c r="B79" s="5">
        <v>39</v>
      </c>
      <c r="C79" s="88" t="s">
        <v>2664</v>
      </c>
      <c r="D79" s="36" t="s">
        <v>1130</v>
      </c>
      <c r="E79" s="104" t="s">
        <v>2821</v>
      </c>
      <c r="F79" s="91" t="s">
        <v>1860</v>
      </c>
      <c r="G79" s="47">
        <v>100</v>
      </c>
      <c r="J79" s="43" t="s">
        <v>2821</v>
      </c>
      <c r="K79" s="43">
        <v>0.5</v>
      </c>
      <c r="M79" s="57" t="s">
        <v>3311</v>
      </c>
      <c r="N79" s="99" t="s">
        <v>3653</v>
      </c>
      <c r="R79" s="58" t="s">
        <v>5160</v>
      </c>
      <c r="W79" s="1" t="s">
        <v>1130</v>
      </c>
    </row>
    <row r="80" spans="1:23">
      <c r="A80" s="2" t="s">
        <v>363</v>
      </c>
      <c r="B80" s="2">
        <v>129</v>
      </c>
      <c r="C80" s="87" t="s">
        <v>2664</v>
      </c>
      <c r="D80" s="36" t="s">
        <v>1154</v>
      </c>
      <c r="E80" s="25" t="s">
        <v>2821</v>
      </c>
      <c r="F80" s="32" t="s">
        <v>1860</v>
      </c>
      <c r="G80" s="44">
        <v>250</v>
      </c>
      <c r="H80" s="35" t="s">
        <v>3628</v>
      </c>
      <c r="I80" s="35" t="s">
        <v>3628</v>
      </c>
      <c r="J80" s="35" t="s">
        <v>2821</v>
      </c>
      <c r="K80" s="35">
        <v>0.5</v>
      </c>
      <c r="L80" s="44" t="s">
        <v>2822</v>
      </c>
      <c r="M80" s="89" t="s">
        <v>3311</v>
      </c>
      <c r="N80" s="26" t="s">
        <v>588</v>
      </c>
      <c r="O80" s="2"/>
      <c r="P80" s="2"/>
      <c r="Q80" s="32"/>
      <c r="R80" s="36"/>
      <c r="S80" s="1"/>
      <c r="T80" s="1"/>
      <c r="U80" s="1"/>
      <c r="V80" s="1"/>
      <c r="W80" s="1"/>
    </row>
    <row r="81" spans="1:23">
      <c r="A81" s="2" t="s">
        <v>1747</v>
      </c>
      <c r="B81" s="5">
        <v>98</v>
      </c>
      <c r="C81" s="31" t="s">
        <v>2664</v>
      </c>
      <c r="D81" s="36" t="s">
        <v>4882</v>
      </c>
      <c r="E81" s="25" t="s">
        <v>1757</v>
      </c>
      <c r="F81" s="32" t="s">
        <v>2818</v>
      </c>
      <c r="H81" s="35" t="s">
        <v>4884</v>
      </c>
      <c r="I81" s="35" t="s">
        <v>2832</v>
      </c>
      <c r="J81" s="35" t="s">
        <v>2821</v>
      </c>
      <c r="K81" s="35">
        <v>1.3</v>
      </c>
      <c r="L81" s="44" t="s">
        <v>2822</v>
      </c>
      <c r="M81" s="89" t="s">
        <v>3309</v>
      </c>
      <c r="O81" s="2">
        <v>50</v>
      </c>
      <c r="Q81" s="32" t="s">
        <v>2830</v>
      </c>
      <c r="R81" s="94" t="s">
        <v>4885</v>
      </c>
      <c r="S81" s="1"/>
      <c r="T81" s="1"/>
      <c r="U81" s="1"/>
      <c r="V81" s="1"/>
      <c r="W81" s="1"/>
    </row>
    <row r="82" spans="1:23">
      <c r="A82" s="2" t="s">
        <v>835</v>
      </c>
      <c r="B82" s="2">
        <v>99</v>
      </c>
      <c r="C82" s="87" t="s">
        <v>2664</v>
      </c>
      <c r="D82" s="36" t="s">
        <v>3308</v>
      </c>
      <c r="E82" s="25" t="s">
        <v>1758</v>
      </c>
      <c r="F82" s="32" t="s">
        <v>2818</v>
      </c>
      <c r="G82" s="44">
        <v>3500</v>
      </c>
      <c r="H82" s="35" t="s">
        <v>2827</v>
      </c>
      <c r="I82" s="35"/>
      <c r="J82" s="35" t="s">
        <v>2821</v>
      </c>
      <c r="K82" s="35">
        <v>5</v>
      </c>
      <c r="L82" s="44" t="s">
        <v>2822</v>
      </c>
      <c r="M82" s="89" t="s">
        <v>3309</v>
      </c>
      <c r="N82" s="26"/>
      <c r="O82" s="2">
        <v>20</v>
      </c>
      <c r="P82" s="2"/>
      <c r="Q82" s="32"/>
      <c r="R82" s="36" t="s">
        <v>2393</v>
      </c>
      <c r="S82" s="1"/>
      <c r="T82" s="1"/>
      <c r="U82" s="1"/>
      <c r="V82" s="1"/>
      <c r="W82" s="1"/>
    </row>
    <row r="83" spans="1:23">
      <c r="A83" s="5" t="s">
        <v>1095</v>
      </c>
      <c r="B83" s="5">
        <v>39</v>
      </c>
      <c r="C83" s="88" t="s">
        <v>2664</v>
      </c>
      <c r="D83" s="36" t="s">
        <v>1122</v>
      </c>
      <c r="E83" s="104" t="s">
        <v>1758</v>
      </c>
      <c r="F83" s="91" t="s">
        <v>2818</v>
      </c>
      <c r="G83" s="217">
        <v>4500</v>
      </c>
      <c r="H83" s="43" t="s">
        <v>2832</v>
      </c>
      <c r="I83" s="43" t="s">
        <v>2832</v>
      </c>
      <c r="J83" s="43" t="s">
        <v>1135</v>
      </c>
      <c r="K83" s="43">
        <v>5</v>
      </c>
      <c r="L83" s="47" t="s">
        <v>2822</v>
      </c>
      <c r="M83" s="57" t="s">
        <v>3309</v>
      </c>
      <c r="R83" s="58" t="s">
        <v>1163</v>
      </c>
      <c r="W83" s="1" t="s">
        <v>1122</v>
      </c>
    </row>
    <row r="84" spans="1:23">
      <c r="A84" s="5" t="s">
        <v>1095</v>
      </c>
      <c r="B84" s="5">
        <v>39</v>
      </c>
      <c r="C84" s="88" t="s">
        <v>2664</v>
      </c>
      <c r="D84" s="36" t="s">
        <v>1124</v>
      </c>
      <c r="E84" s="104" t="s">
        <v>1758</v>
      </c>
      <c r="F84" s="91" t="s">
        <v>2818</v>
      </c>
      <c r="G84" s="47"/>
      <c r="H84" s="43" t="s">
        <v>3628</v>
      </c>
      <c r="J84" s="43" t="s">
        <v>2821</v>
      </c>
      <c r="K84" s="43">
        <v>1</v>
      </c>
      <c r="L84" s="47" t="s">
        <v>1751</v>
      </c>
      <c r="O84" s="5">
        <v>1</v>
      </c>
      <c r="P84" s="5">
        <v>400</v>
      </c>
      <c r="R84" s="58" t="s">
        <v>1165</v>
      </c>
      <c r="W84" s="1" t="s">
        <v>1125</v>
      </c>
    </row>
    <row r="85" spans="1:23">
      <c r="A85" s="5" t="s">
        <v>1095</v>
      </c>
      <c r="B85" s="5">
        <v>39</v>
      </c>
      <c r="C85" s="88" t="s">
        <v>2664</v>
      </c>
      <c r="D85" s="36" t="s">
        <v>1123</v>
      </c>
      <c r="E85" s="104" t="s">
        <v>1758</v>
      </c>
      <c r="F85" s="91" t="s">
        <v>2818</v>
      </c>
      <c r="H85" s="43" t="s">
        <v>5201</v>
      </c>
      <c r="J85" s="43" t="s">
        <v>2821</v>
      </c>
      <c r="L85" s="47" t="s">
        <v>2822</v>
      </c>
      <c r="Q85" s="91" t="s">
        <v>2819</v>
      </c>
      <c r="R85" s="58" t="s">
        <v>1164</v>
      </c>
      <c r="W85" s="1" t="s">
        <v>1123</v>
      </c>
    </row>
    <row r="86" spans="1:23">
      <c r="A86" s="2" t="s">
        <v>364</v>
      </c>
      <c r="B86" s="2">
        <v>69</v>
      </c>
      <c r="C86" s="87" t="s">
        <v>2664</v>
      </c>
      <c r="D86" s="36" t="s">
        <v>5326</v>
      </c>
      <c r="E86" s="25" t="s">
        <v>1758</v>
      </c>
      <c r="F86" s="32" t="s">
        <v>2818</v>
      </c>
      <c r="G86" s="44">
        <v>800</v>
      </c>
      <c r="H86" s="35" t="s">
        <v>5202</v>
      </c>
      <c r="I86" s="35"/>
      <c r="J86" s="35" t="s">
        <v>5203</v>
      </c>
      <c r="K86" s="35">
        <v>3</v>
      </c>
      <c r="L86" s="44" t="s">
        <v>5206</v>
      </c>
      <c r="M86" s="89" t="s">
        <v>3311</v>
      </c>
      <c r="N86" s="26"/>
      <c r="O86" s="2">
        <v>30</v>
      </c>
      <c r="P86" s="2"/>
      <c r="Q86" s="32" t="s">
        <v>2830</v>
      </c>
      <c r="R86" s="36"/>
      <c r="S86" s="1"/>
      <c r="T86" s="1"/>
      <c r="U86" s="1"/>
      <c r="V86" s="1"/>
      <c r="W86" s="1"/>
    </row>
    <row r="87" spans="1:23">
      <c r="A87" s="2" t="s">
        <v>363</v>
      </c>
      <c r="B87" s="2">
        <v>129</v>
      </c>
      <c r="C87" s="87" t="s">
        <v>2664</v>
      </c>
      <c r="D87" s="36" t="s">
        <v>1142</v>
      </c>
      <c r="E87" s="25" t="s">
        <v>1757</v>
      </c>
      <c r="F87" s="32" t="s">
        <v>2821</v>
      </c>
      <c r="G87" s="44">
        <v>250</v>
      </c>
      <c r="H87" s="35" t="s">
        <v>1159</v>
      </c>
      <c r="I87" s="35"/>
      <c r="J87" s="35" t="s">
        <v>2821</v>
      </c>
      <c r="K87" s="35">
        <v>1</v>
      </c>
      <c r="L87" s="44" t="s">
        <v>5206</v>
      </c>
      <c r="M87" s="89" t="s">
        <v>2823</v>
      </c>
      <c r="N87" s="26"/>
      <c r="O87" s="2">
        <v>30</v>
      </c>
      <c r="P87" s="2"/>
      <c r="Q87" s="32"/>
      <c r="R87" s="36"/>
      <c r="S87" s="1"/>
      <c r="T87" s="1"/>
      <c r="U87" s="1"/>
      <c r="V87" s="1"/>
    </row>
    <row r="88" spans="1:23">
      <c r="A88" s="2" t="s">
        <v>363</v>
      </c>
      <c r="B88" s="2">
        <v>130</v>
      </c>
      <c r="C88" s="87" t="s">
        <v>2664</v>
      </c>
      <c r="D88" s="36" t="s">
        <v>1148</v>
      </c>
      <c r="E88" s="25" t="s">
        <v>1758</v>
      </c>
      <c r="F88" s="32" t="s">
        <v>2818</v>
      </c>
      <c r="G88" s="44">
        <v>800</v>
      </c>
      <c r="H88" s="35" t="s">
        <v>5202</v>
      </c>
      <c r="I88" s="35"/>
      <c r="J88" s="35" t="s">
        <v>2821</v>
      </c>
      <c r="K88" s="35">
        <v>3.1</v>
      </c>
      <c r="L88" s="44" t="s">
        <v>5206</v>
      </c>
      <c r="M88" s="89" t="s">
        <v>3311</v>
      </c>
      <c r="N88" s="26"/>
      <c r="O88" s="2">
        <v>20</v>
      </c>
      <c r="P88" s="2"/>
      <c r="Q88" s="32"/>
      <c r="R88" s="36"/>
      <c r="W88" s="1"/>
    </row>
    <row r="89" spans="1:23">
      <c r="A89" s="2" t="s">
        <v>364</v>
      </c>
      <c r="B89" s="2">
        <v>69</v>
      </c>
      <c r="C89" s="87" t="s">
        <v>2664</v>
      </c>
      <c r="D89" s="36" t="s">
        <v>5319</v>
      </c>
      <c r="E89" s="25" t="s">
        <v>1760</v>
      </c>
      <c r="F89" s="32" t="s">
        <v>1747</v>
      </c>
      <c r="G89" s="44">
        <v>250</v>
      </c>
      <c r="H89" s="35" t="s">
        <v>2820</v>
      </c>
      <c r="I89" s="35"/>
      <c r="J89" s="35" t="s">
        <v>2821</v>
      </c>
      <c r="K89" s="35">
        <v>9.8000000000000007</v>
      </c>
      <c r="L89" s="44" t="s">
        <v>1749</v>
      </c>
      <c r="M89" s="89" t="s">
        <v>1755</v>
      </c>
      <c r="N89" s="26"/>
      <c r="O89" s="2">
        <v>1</v>
      </c>
      <c r="P89" s="2">
        <v>5</v>
      </c>
      <c r="Q89" s="32" t="s">
        <v>2830</v>
      </c>
      <c r="R89" s="36" t="s">
        <v>5211</v>
      </c>
      <c r="W89" s="1"/>
    </row>
    <row r="90" spans="1:23">
      <c r="A90" s="2" t="s">
        <v>364</v>
      </c>
      <c r="B90" s="2">
        <v>69</v>
      </c>
      <c r="C90" s="87" t="s">
        <v>2664</v>
      </c>
      <c r="D90" s="36" t="s">
        <v>5318</v>
      </c>
      <c r="E90" s="25" t="s">
        <v>1760</v>
      </c>
      <c r="F90" s="32" t="s">
        <v>2818</v>
      </c>
      <c r="G90" s="44">
        <v>4000</v>
      </c>
      <c r="H90" s="35" t="s">
        <v>2820</v>
      </c>
      <c r="I90" s="35"/>
      <c r="J90" s="35" t="s">
        <v>2821</v>
      </c>
      <c r="K90" s="35">
        <v>5.8</v>
      </c>
      <c r="L90" s="44" t="s">
        <v>1749</v>
      </c>
      <c r="M90" s="89" t="s">
        <v>1755</v>
      </c>
      <c r="N90" s="26"/>
      <c r="O90" s="2">
        <v>5</v>
      </c>
      <c r="P90" s="2" t="s">
        <v>5212</v>
      </c>
      <c r="Q90" s="32" t="s">
        <v>2830</v>
      </c>
      <c r="R90" s="36"/>
      <c r="S90" s="1"/>
      <c r="T90" s="1"/>
      <c r="U90" s="1"/>
      <c r="V90" s="1"/>
      <c r="W90" s="1"/>
    </row>
    <row r="91" spans="1:23">
      <c r="A91" s="2" t="s">
        <v>1860</v>
      </c>
      <c r="B91" s="2">
        <v>134</v>
      </c>
      <c r="C91" s="87" t="s">
        <v>2664</v>
      </c>
      <c r="D91" s="36" t="s">
        <v>1016</v>
      </c>
      <c r="E91" s="25" t="s">
        <v>1770</v>
      </c>
      <c r="F91" s="32" t="s">
        <v>1747</v>
      </c>
      <c r="G91" s="44">
        <v>4000</v>
      </c>
      <c r="H91" s="35" t="s">
        <v>1906</v>
      </c>
      <c r="I91" s="35"/>
      <c r="J91" s="35" t="s">
        <v>2821</v>
      </c>
      <c r="K91" s="35">
        <v>18</v>
      </c>
      <c r="L91" s="44" t="s">
        <v>1751</v>
      </c>
      <c r="M91" s="89" t="s">
        <v>3309</v>
      </c>
      <c r="N91" s="26" t="s">
        <v>1907</v>
      </c>
      <c r="O91" s="2">
        <v>1</v>
      </c>
      <c r="P91" s="2">
        <v>800</v>
      </c>
      <c r="Q91" s="32"/>
      <c r="R91" s="36" t="s">
        <v>1908</v>
      </c>
      <c r="S91" s="1"/>
      <c r="T91" s="1"/>
      <c r="U91" s="1"/>
      <c r="V91" s="1"/>
    </row>
    <row r="92" spans="1:23">
      <c r="A92" s="2" t="s">
        <v>1297</v>
      </c>
      <c r="B92" s="5">
        <v>38</v>
      </c>
      <c r="C92" s="88" t="s">
        <v>2664</v>
      </c>
      <c r="D92" s="36" t="s">
        <v>1312</v>
      </c>
      <c r="E92" s="25" t="s">
        <v>1760</v>
      </c>
      <c r="F92" s="32" t="s">
        <v>2818</v>
      </c>
      <c r="G92" s="217">
        <v>2000</v>
      </c>
      <c r="H92" s="35" t="s">
        <v>2832</v>
      </c>
      <c r="J92" s="35" t="s">
        <v>2821</v>
      </c>
      <c r="K92" s="43">
        <v>4</v>
      </c>
      <c r="L92" s="534" t="s">
        <v>1867</v>
      </c>
      <c r="M92" s="89" t="s">
        <v>3311</v>
      </c>
      <c r="O92" s="5">
        <v>10</v>
      </c>
      <c r="P92" s="5">
        <v>50</v>
      </c>
      <c r="Q92" s="91" t="s">
        <v>2819</v>
      </c>
      <c r="R92" s="109" t="s">
        <v>603</v>
      </c>
    </row>
    <row r="93" spans="1:23">
      <c r="A93" s="2" t="s">
        <v>1917</v>
      </c>
      <c r="B93" s="5">
        <v>63</v>
      </c>
      <c r="C93" s="87" t="s">
        <v>2664</v>
      </c>
      <c r="D93" s="36" t="s">
        <v>3650</v>
      </c>
      <c r="E93" s="25" t="s">
        <v>1757</v>
      </c>
      <c r="F93" s="32" t="s">
        <v>2818</v>
      </c>
      <c r="G93" s="44">
        <v>650</v>
      </c>
      <c r="H93" s="35" t="s">
        <v>2832</v>
      </c>
      <c r="I93" s="35" t="s">
        <v>2832</v>
      </c>
      <c r="J93" s="35" t="s">
        <v>2821</v>
      </c>
      <c r="K93" s="35">
        <v>1.2</v>
      </c>
      <c r="L93" s="44" t="s">
        <v>2822</v>
      </c>
      <c r="M93" s="89" t="s">
        <v>3311</v>
      </c>
      <c r="O93" s="5">
        <v>50</v>
      </c>
      <c r="R93" s="58" t="s">
        <v>3651</v>
      </c>
      <c r="S93" s="1"/>
      <c r="T93" s="1"/>
      <c r="U93" s="1"/>
      <c r="V93" s="1"/>
    </row>
    <row r="94" spans="1:23">
      <c r="A94" s="5" t="s">
        <v>1758</v>
      </c>
      <c r="B94" s="5">
        <v>49</v>
      </c>
      <c r="C94" s="88" t="s">
        <v>2664</v>
      </c>
      <c r="D94" s="36" t="s">
        <v>2841</v>
      </c>
      <c r="E94" s="104" t="s">
        <v>1770</v>
      </c>
      <c r="F94" s="91" t="s">
        <v>1747</v>
      </c>
      <c r="G94" s="45">
        <v>2250</v>
      </c>
      <c r="H94" s="43" t="s">
        <v>3148</v>
      </c>
      <c r="J94" s="43" t="s">
        <v>2821</v>
      </c>
      <c r="K94" s="43">
        <v>48</v>
      </c>
      <c r="L94" s="45" t="s">
        <v>2822</v>
      </c>
      <c r="M94" s="57" t="s">
        <v>3309</v>
      </c>
      <c r="N94" s="99" t="s">
        <v>5234</v>
      </c>
      <c r="O94" s="5">
        <v>6</v>
      </c>
      <c r="P94" s="5">
        <v>350</v>
      </c>
      <c r="R94" s="58" t="s">
        <v>330</v>
      </c>
      <c r="S94" s="1"/>
      <c r="T94" s="1"/>
      <c r="U94" s="1"/>
      <c r="V94" s="1"/>
    </row>
    <row r="95" spans="1:23">
      <c r="A95" s="2" t="s">
        <v>836</v>
      </c>
      <c r="B95" s="5">
        <v>50</v>
      </c>
      <c r="C95" s="87" t="s">
        <v>2664</v>
      </c>
      <c r="D95" s="36" t="s">
        <v>4692</v>
      </c>
      <c r="E95" s="25" t="s">
        <v>1758</v>
      </c>
      <c r="F95" s="32" t="s">
        <v>2818</v>
      </c>
      <c r="G95" s="44">
        <v>2500</v>
      </c>
      <c r="J95" s="43" t="s">
        <v>2821</v>
      </c>
      <c r="K95" s="35">
        <v>3</v>
      </c>
      <c r="L95" s="44" t="s">
        <v>1019</v>
      </c>
      <c r="M95" s="89" t="s">
        <v>2828</v>
      </c>
      <c r="O95" s="5">
        <v>4</v>
      </c>
      <c r="Q95" s="91" t="s">
        <v>2830</v>
      </c>
      <c r="R95" s="58" t="s">
        <v>4530</v>
      </c>
    </row>
    <row r="96" spans="1:23">
      <c r="A96" s="5" t="s">
        <v>1758</v>
      </c>
      <c r="B96" s="5">
        <v>49</v>
      </c>
      <c r="C96" s="88" t="s">
        <v>2664</v>
      </c>
      <c r="D96" s="36" t="s">
        <v>2842</v>
      </c>
      <c r="E96" s="104" t="s">
        <v>1770</v>
      </c>
      <c r="F96" s="91" t="s">
        <v>1747</v>
      </c>
      <c r="G96" s="45">
        <v>1500</v>
      </c>
      <c r="H96" s="43" t="s">
        <v>2844</v>
      </c>
      <c r="J96" s="43" t="s">
        <v>2821</v>
      </c>
      <c r="K96" s="43">
        <v>8</v>
      </c>
      <c r="L96" s="45" t="s">
        <v>2822</v>
      </c>
      <c r="M96" s="57" t="s">
        <v>3309</v>
      </c>
      <c r="N96" s="99" t="s">
        <v>3653</v>
      </c>
      <c r="R96" s="58" t="s">
        <v>5235</v>
      </c>
      <c r="S96" s="1"/>
      <c r="T96" s="1"/>
      <c r="U96" s="1"/>
      <c r="V96" s="1"/>
    </row>
    <row r="97" spans="1:23">
      <c r="A97" s="2" t="s">
        <v>363</v>
      </c>
      <c r="B97" s="2">
        <v>130</v>
      </c>
      <c r="C97" s="87" t="s">
        <v>2664</v>
      </c>
      <c r="D97" s="36" t="s">
        <v>995</v>
      </c>
      <c r="E97" s="25" t="s">
        <v>1770</v>
      </c>
      <c r="F97" s="32" t="s">
        <v>1747</v>
      </c>
      <c r="G97" s="44">
        <v>1500</v>
      </c>
      <c r="H97" s="35" t="s">
        <v>3153</v>
      </c>
      <c r="I97" s="35"/>
      <c r="J97" s="35" t="s">
        <v>2821</v>
      </c>
      <c r="K97" s="35">
        <v>10</v>
      </c>
      <c r="L97" s="44" t="s">
        <v>1751</v>
      </c>
      <c r="M97" s="89" t="s">
        <v>3309</v>
      </c>
      <c r="N97" s="26" t="s">
        <v>588</v>
      </c>
      <c r="O97" s="2">
        <v>4</v>
      </c>
      <c r="P97" s="2"/>
      <c r="Q97" s="32"/>
      <c r="R97" s="36"/>
    </row>
    <row r="98" spans="1:23">
      <c r="A98" s="2" t="s">
        <v>835</v>
      </c>
      <c r="B98" s="2">
        <v>198</v>
      </c>
      <c r="C98" s="87" t="s">
        <v>2664</v>
      </c>
      <c r="D98" s="36" t="s">
        <v>1862</v>
      </c>
      <c r="E98" s="25" t="s">
        <v>1770</v>
      </c>
      <c r="F98" s="32" t="s">
        <v>1770</v>
      </c>
      <c r="G98" s="44">
        <v>9500</v>
      </c>
      <c r="H98" s="35" t="s">
        <v>3153</v>
      </c>
      <c r="I98" s="35"/>
      <c r="J98" s="35" t="s">
        <v>2821</v>
      </c>
      <c r="K98" s="35">
        <v>42</v>
      </c>
      <c r="L98" s="44" t="s">
        <v>1751</v>
      </c>
      <c r="M98" s="89" t="s">
        <v>3309</v>
      </c>
      <c r="N98" s="26" t="s">
        <v>1864</v>
      </c>
      <c r="O98" s="2">
        <v>1</v>
      </c>
      <c r="P98" s="2">
        <v>75</v>
      </c>
      <c r="Q98" s="32"/>
      <c r="R98" s="36" t="s">
        <v>1863</v>
      </c>
      <c r="S98" s="1"/>
      <c r="T98" s="1"/>
      <c r="U98" s="1"/>
      <c r="V98" s="1"/>
    </row>
    <row r="99" spans="1:23">
      <c r="A99" s="5" t="s">
        <v>1095</v>
      </c>
      <c r="B99" s="5">
        <v>40</v>
      </c>
      <c r="C99" s="88" t="s">
        <v>2664</v>
      </c>
      <c r="D99" s="36" t="s">
        <v>1115</v>
      </c>
      <c r="E99" s="104" t="s">
        <v>1770</v>
      </c>
      <c r="F99" s="91" t="s">
        <v>1747</v>
      </c>
      <c r="G99" s="217">
        <v>2500</v>
      </c>
      <c r="H99" s="43" t="s">
        <v>3628</v>
      </c>
      <c r="J99" s="43" t="s">
        <v>2821</v>
      </c>
      <c r="K99" s="43">
        <v>20</v>
      </c>
      <c r="L99" s="47" t="s">
        <v>1751</v>
      </c>
      <c r="M99" s="57" t="s">
        <v>3309</v>
      </c>
      <c r="N99" s="99" t="s">
        <v>588</v>
      </c>
      <c r="R99" s="58" t="s">
        <v>1166</v>
      </c>
      <c r="W99" s="1" t="s">
        <v>1115</v>
      </c>
    </row>
    <row r="100" spans="1:23">
      <c r="A100" s="2" t="s">
        <v>364</v>
      </c>
      <c r="B100" s="2">
        <v>69</v>
      </c>
      <c r="C100" s="87" t="s">
        <v>2664</v>
      </c>
      <c r="D100" s="36" t="s">
        <v>5321</v>
      </c>
      <c r="E100" s="25" t="s">
        <v>1757</v>
      </c>
      <c r="F100" s="32" t="s">
        <v>2821</v>
      </c>
      <c r="G100" s="44">
        <v>650</v>
      </c>
      <c r="H100" s="35" t="s">
        <v>1761</v>
      </c>
      <c r="I100" s="35"/>
      <c r="J100" s="35" t="s">
        <v>2821</v>
      </c>
      <c r="K100" s="35">
        <v>1</v>
      </c>
      <c r="L100" s="44" t="s">
        <v>1867</v>
      </c>
      <c r="M100" s="89" t="s">
        <v>2823</v>
      </c>
      <c r="N100" s="26"/>
      <c r="O100" s="2">
        <v>10</v>
      </c>
      <c r="P100" s="2">
        <v>20</v>
      </c>
      <c r="Q100" s="32" t="s">
        <v>2830</v>
      </c>
      <c r="R100" s="36"/>
      <c r="S100" s="1"/>
      <c r="T100" s="1"/>
      <c r="U100" s="1"/>
      <c r="V100" s="1"/>
    </row>
    <row r="101" spans="1:23">
      <c r="A101" s="2" t="s">
        <v>363</v>
      </c>
      <c r="B101" s="2">
        <v>130</v>
      </c>
      <c r="C101" s="87" t="s">
        <v>2664</v>
      </c>
      <c r="D101" s="36" t="s">
        <v>1158</v>
      </c>
      <c r="E101" s="25" t="s">
        <v>2821</v>
      </c>
      <c r="F101" s="32" t="s">
        <v>1747</v>
      </c>
      <c r="G101" s="44">
        <v>25</v>
      </c>
      <c r="H101" s="35"/>
      <c r="I101" s="35"/>
      <c r="J101" s="35" t="s">
        <v>2821</v>
      </c>
      <c r="K101" s="35">
        <v>4.5</v>
      </c>
      <c r="L101" s="44"/>
      <c r="M101" s="89"/>
      <c r="N101" s="26"/>
      <c r="O101" s="2"/>
      <c r="P101" s="2"/>
      <c r="Q101" s="32" t="s">
        <v>2830</v>
      </c>
      <c r="R101" s="36"/>
      <c r="S101" s="1"/>
      <c r="T101" s="1"/>
      <c r="U101" s="1"/>
      <c r="V101" s="1"/>
    </row>
    <row r="102" spans="1:23">
      <c r="A102" s="2" t="s">
        <v>836</v>
      </c>
      <c r="B102" s="5">
        <v>50</v>
      </c>
      <c r="C102" s="87" t="s">
        <v>2664</v>
      </c>
      <c r="D102" s="36" t="s">
        <v>4686</v>
      </c>
      <c r="E102" s="25" t="s">
        <v>1760</v>
      </c>
      <c r="F102" s="32" t="s">
        <v>2818</v>
      </c>
      <c r="G102" s="44">
        <v>4200</v>
      </c>
      <c r="H102" s="35" t="s">
        <v>1990</v>
      </c>
      <c r="J102" s="35" t="s">
        <v>2821</v>
      </c>
      <c r="K102" s="35">
        <v>1</v>
      </c>
      <c r="L102" s="44" t="s">
        <v>1867</v>
      </c>
      <c r="M102" s="89" t="s">
        <v>2828</v>
      </c>
      <c r="O102" s="5">
        <v>240</v>
      </c>
      <c r="P102" s="5">
        <v>750</v>
      </c>
      <c r="Q102" s="91" t="s">
        <v>2830</v>
      </c>
      <c r="R102" s="58" t="s">
        <v>4531</v>
      </c>
    </row>
    <row r="103" spans="1:23">
      <c r="A103" s="9" t="s">
        <v>2665</v>
      </c>
      <c r="C103" s="88" t="s">
        <v>2664</v>
      </c>
      <c r="D103" s="36" t="s">
        <v>4699</v>
      </c>
      <c r="E103" s="25" t="s">
        <v>1770</v>
      </c>
      <c r="F103" s="32" t="s">
        <v>1747</v>
      </c>
      <c r="G103" s="44">
        <v>2000</v>
      </c>
      <c r="H103" s="35" t="s">
        <v>3153</v>
      </c>
      <c r="I103" s="35"/>
      <c r="J103" s="35" t="s">
        <v>2821</v>
      </c>
      <c r="K103" s="35">
        <v>12</v>
      </c>
      <c r="L103" s="44" t="s">
        <v>2822</v>
      </c>
      <c r="M103" s="89" t="s">
        <v>3309</v>
      </c>
      <c r="N103" s="26"/>
      <c r="O103" s="2">
        <v>1</v>
      </c>
      <c r="P103" s="2">
        <v>100</v>
      </c>
      <c r="Q103" s="32"/>
      <c r="R103" s="36" t="s">
        <v>4700</v>
      </c>
      <c r="S103" s="1"/>
      <c r="T103" s="1"/>
      <c r="U103" s="1"/>
      <c r="V103" s="1"/>
    </row>
    <row r="104" spans="1:23">
      <c r="A104" s="2" t="s">
        <v>836</v>
      </c>
      <c r="B104" s="5">
        <v>50</v>
      </c>
      <c r="C104" s="87" t="s">
        <v>2664</v>
      </c>
      <c r="D104" s="36" t="s">
        <v>4687</v>
      </c>
      <c r="E104" s="25" t="s">
        <v>1760</v>
      </c>
      <c r="F104" s="32" t="s">
        <v>2818</v>
      </c>
      <c r="G104" s="44">
        <v>5000</v>
      </c>
      <c r="H104" s="35" t="s">
        <v>1752</v>
      </c>
      <c r="J104" s="35" t="s">
        <v>2821</v>
      </c>
      <c r="K104" s="35">
        <v>2.5</v>
      </c>
      <c r="L104" s="44" t="s">
        <v>2822</v>
      </c>
      <c r="M104" s="89" t="s">
        <v>2828</v>
      </c>
      <c r="N104" s="99" t="s">
        <v>4527</v>
      </c>
      <c r="O104" s="5">
        <v>5</v>
      </c>
      <c r="S104" s="1" t="s">
        <v>2062</v>
      </c>
      <c r="T104" s="1"/>
      <c r="U104" s="1"/>
      <c r="V104" s="1"/>
    </row>
    <row r="105" spans="1:23">
      <c r="A105" s="2" t="s">
        <v>364</v>
      </c>
      <c r="B105" s="2">
        <v>69</v>
      </c>
      <c r="C105" s="87" t="s">
        <v>2664</v>
      </c>
      <c r="D105" s="36" t="s">
        <v>5322</v>
      </c>
      <c r="E105" s="25" t="s">
        <v>1757</v>
      </c>
      <c r="F105" s="32" t="s">
        <v>2821</v>
      </c>
      <c r="G105" s="44">
        <v>200</v>
      </c>
      <c r="H105" s="35" t="s">
        <v>1754</v>
      </c>
      <c r="I105" s="35"/>
      <c r="J105" s="35" t="s">
        <v>2821</v>
      </c>
      <c r="K105" s="35">
        <v>1</v>
      </c>
      <c r="L105" s="44" t="s">
        <v>2822</v>
      </c>
      <c r="M105" s="89" t="s">
        <v>2823</v>
      </c>
      <c r="N105" s="26"/>
      <c r="O105" s="2">
        <v>100</v>
      </c>
      <c r="P105" s="2"/>
      <c r="Q105" s="32" t="s">
        <v>2830</v>
      </c>
      <c r="R105" s="36" t="s">
        <v>5213</v>
      </c>
    </row>
    <row r="106" spans="1:23">
      <c r="A106" s="2" t="s">
        <v>364</v>
      </c>
      <c r="B106" s="2">
        <v>69</v>
      </c>
      <c r="C106" s="87" t="s">
        <v>2664</v>
      </c>
      <c r="D106" s="36" t="s">
        <v>5197</v>
      </c>
      <c r="E106" s="25" t="s">
        <v>1758</v>
      </c>
      <c r="F106" s="32" t="s">
        <v>2818</v>
      </c>
      <c r="G106" s="44">
        <v>550</v>
      </c>
      <c r="H106" s="35" t="s">
        <v>1752</v>
      </c>
      <c r="I106" s="35"/>
      <c r="J106" s="35" t="s">
        <v>5203</v>
      </c>
      <c r="K106" s="35">
        <v>4</v>
      </c>
      <c r="L106" s="44" t="s">
        <v>2822</v>
      </c>
      <c r="M106" s="89" t="s">
        <v>3311</v>
      </c>
      <c r="N106" s="26"/>
      <c r="O106" s="2">
        <v>50</v>
      </c>
      <c r="P106" s="2"/>
      <c r="Q106" s="32" t="s">
        <v>2830</v>
      </c>
      <c r="R106" s="36" t="s">
        <v>5214</v>
      </c>
      <c r="S106" s="1"/>
      <c r="T106" s="1"/>
      <c r="U106" s="1"/>
      <c r="V106" s="1"/>
    </row>
    <row r="107" spans="1:23">
      <c r="A107" s="2" t="s">
        <v>835</v>
      </c>
      <c r="B107" s="2">
        <v>200</v>
      </c>
      <c r="C107" s="87" t="s">
        <v>2664</v>
      </c>
      <c r="D107" s="36" t="s">
        <v>1978</v>
      </c>
      <c r="E107" s="25" t="s">
        <v>1758</v>
      </c>
      <c r="F107" s="32" t="s">
        <v>1747</v>
      </c>
      <c r="G107" s="44">
        <v>1900</v>
      </c>
      <c r="H107" s="35" t="s">
        <v>2832</v>
      </c>
      <c r="I107" s="35"/>
      <c r="J107" s="35" t="s">
        <v>2821</v>
      </c>
      <c r="K107" s="35">
        <v>5</v>
      </c>
      <c r="L107" s="44" t="s">
        <v>1867</v>
      </c>
      <c r="M107" s="89" t="s">
        <v>3309</v>
      </c>
      <c r="N107" s="26" t="s">
        <v>1868</v>
      </c>
      <c r="O107" s="2">
        <v>10</v>
      </c>
      <c r="P107" s="2">
        <v>50</v>
      </c>
      <c r="Q107" s="32"/>
      <c r="R107" s="36"/>
      <c r="S107" s="1"/>
      <c r="T107" s="1"/>
      <c r="U107" s="1"/>
      <c r="V107" s="1"/>
    </row>
    <row r="108" spans="1:23">
      <c r="A108" s="2" t="s">
        <v>1747</v>
      </c>
      <c r="B108" s="5">
        <v>65</v>
      </c>
      <c r="C108" s="87" t="s">
        <v>2664</v>
      </c>
      <c r="D108" s="36" t="s">
        <v>1054</v>
      </c>
      <c r="E108" s="104" t="s">
        <v>2821</v>
      </c>
      <c r="F108" s="91" t="s">
        <v>2821</v>
      </c>
      <c r="G108" s="44">
        <v>800</v>
      </c>
      <c r="H108" s="35" t="s">
        <v>1752</v>
      </c>
      <c r="J108" s="35" t="s">
        <v>2821</v>
      </c>
      <c r="K108" s="35">
        <v>0.5</v>
      </c>
      <c r="L108" s="44" t="s">
        <v>1751</v>
      </c>
      <c r="M108" s="89" t="s">
        <v>4702</v>
      </c>
      <c r="Q108" s="91" t="s">
        <v>2819</v>
      </c>
      <c r="R108" s="58" t="s">
        <v>1061</v>
      </c>
      <c r="S108" s="1"/>
      <c r="T108" s="1"/>
      <c r="U108" s="1"/>
      <c r="V108" s="1"/>
    </row>
    <row r="109" spans="1:23">
      <c r="A109" s="2" t="s">
        <v>364</v>
      </c>
      <c r="B109" s="2">
        <v>69</v>
      </c>
      <c r="C109" s="87" t="s">
        <v>2664</v>
      </c>
      <c r="D109" s="36" t="s">
        <v>5323</v>
      </c>
      <c r="E109" s="25" t="s">
        <v>1757</v>
      </c>
      <c r="F109" s="32" t="s">
        <v>2821</v>
      </c>
      <c r="G109" s="44">
        <v>750</v>
      </c>
      <c r="H109" s="35" t="s">
        <v>1761</v>
      </c>
      <c r="I109" s="35"/>
      <c r="J109" s="35" t="s">
        <v>2821</v>
      </c>
      <c r="K109" s="35">
        <v>1</v>
      </c>
      <c r="L109" s="44" t="s">
        <v>1751</v>
      </c>
      <c r="M109" s="89" t="s">
        <v>2823</v>
      </c>
      <c r="N109" s="26"/>
      <c r="O109" s="2">
        <v>10</v>
      </c>
      <c r="P109" s="2">
        <v>20</v>
      </c>
      <c r="Q109" s="32" t="s">
        <v>2830</v>
      </c>
      <c r="R109" s="36" t="s">
        <v>5215</v>
      </c>
    </row>
    <row r="110" spans="1:23">
      <c r="A110" s="9" t="s">
        <v>2665</v>
      </c>
      <c r="C110" s="88" t="s">
        <v>2664</v>
      </c>
      <c r="D110" s="36" t="s">
        <v>2060</v>
      </c>
      <c r="E110" s="25" t="s">
        <v>1757</v>
      </c>
      <c r="F110" s="32"/>
      <c r="G110" s="217">
        <v>900</v>
      </c>
      <c r="H110" s="35" t="s">
        <v>2832</v>
      </c>
      <c r="I110" s="35"/>
      <c r="J110" s="35" t="s">
        <v>2821</v>
      </c>
      <c r="K110" s="35">
        <v>1.3</v>
      </c>
      <c r="L110" s="217" t="s">
        <v>2822</v>
      </c>
      <c r="M110" s="89" t="s">
        <v>3311</v>
      </c>
      <c r="N110" s="26"/>
      <c r="O110" s="2">
        <v>20</v>
      </c>
      <c r="P110" s="2"/>
      <c r="Q110" s="32"/>
      <c r="R110" s="36" t="s">
        <v>2061</v>
      </c>
      <c r="S110" s="1"/>
      <c r="T110" s="1"/>
      <c r="U110" s="1"/>
      <c r="V110" s="1"/>
    </row>
    <row r="111" spans="1:23">
      <c r="A111" s="2" t="s">
        <v>1860</v>
      </c>
      <c r="B111" s="5">
        <v>19</v>
      </c>
      <c r="C111" s="88" t="s">
        <v>2664</v>
      </c>
      <c r="D111" s="36" t="s">
        <v>620</v>
      </c>
      <c r="H111" s="35" t="s">
        <v>1871</v>
      </c>
      <c r="L111" s="44"/>
      <c r="O111" s="5">
        <v>1</v>
      </c>
      <c r="R111" s="36" t="s">
        <v>2394</v>
      </c>
      <c r="S111" s="1"/>
      <c r="T111" s="1"/>
      <c r="U111" s="1"/>
      <c r="V111" s="1"/>
    </row>
    <row r="112" spans="1:23">
      <c r="A112" s="5" t="s">
        <v>1095</v>
      </c>
      <c r="B112" s="5">
        <v>40</v>
      </c>
      <c r="C112" s="88" t="s">
        <v>2664</v>
      </c>
      <c r="D112" s="36" t="s">
        <v>1121</v>
      </c>
      <c r="E112" s="104" t="s">
        <v>1758</v>
      </c>
      <c r="F112" s="91" t="s">
        <v>2818</v>
      </c>
      <c r="G112" s="217">
        <v>275</v>
      </c>
      <c r="H112" s="43" t="s">
        <v>1133</v>
      </c>
      <c r="J112" s="35" t="s">
        <v>2821</v>
      </c>
      <c r="K112" s="43">
        <v>4</v>
      </c>
      <c r="L112" s="47" t="s">
        <v>1867</v>
      </c>
      <c r="M112" s="57" t="s">
        <v>2823</v>
      </c>
      <c r="O112" s="5">
        <v>10</v>
      </c>
      <c r="P112" s="5">
        <v>2</v>
      </c>
      <c r="Q112" s="91" t="s">
        <v>2830</v>
      </c>
      <c r="R112" s="58" t="s">
        <v>1168</v>
      </c>
      <c r="W112" s="1" t="s">
        <v>1121</v>
      </c>
    </row>
    <row r="113" spans="1:23">
      <c r="A113" s="2" t="s">
        <v>1297</v>
      </c>
      <c r="B113" s="5">
        <v>129</v>
      </c>
      <c r="C113" s="88" t="s">
        <v>2664</v>
      </c>
      <c r="D113" s="36" t="s">
        <v>1555</v>
      </c>
      <c r="E113" s="25" t="s">
        <v>1757</v>
      </c>
      <c r="F113" s="32" t="s">
        <v>2821</v>
      </c>
      <c r="G113" s="44">
        <v>250</v>
      </c>
      <c r="H113" s="35" t="s">
        <v>1754</v>
      </c>
      <c r="I113" s="35"/>
      <c r="J113" s="35" t="s">
        <v>2821</v>
      </c>
      <c r="K113" s="35">
        <v>1.4</v>
      </c>
      <c r="L113" s="44" t="s">
        <v>1867</v>
      </c>
      <c r="M113" s="89" t="s">
        <v>2823</v>
      </c>
      <c r="N113" s="26"/>
      <c r="O113" s="2">
        <v>10</v>
      </c>
      <c r="P113" s="2">
        <v>20</v>
      </c>
    </row>
    <row r="114" spans="1:23">
      <c r="A114" s="5" t="s">
        <v>1758</v>
      </c>
      <c r="B114" s="5">
        <v>50</v>
      </c>
      <c r="C114" s="88" t="s">
        <v>2664</v>
      </c>
      <c r="D114" s="36" t="s">
        <v>2843</v>
      </c>
      <c r="E114" s="104" t="s">
        <v>1760</v>
      </c>
      <c r="F114" s="91" t="s">
        <v>2818</v>
      </c>
      <c r="G114" s="45">
        <v>2000</v>
      </c>
      <c r="H114" s="43" t="s">
        <v>2832</v>
      </c>
      <c r="I114" s="43" t="s">
        <v>2832</v>
      </c>
      <c r="J114" s="43" t="s">
        <v>2821</v>
      </c>
      <c r="K114" s="43">
        <v>4</v>
      </c>
      <c r="L114" s="218" t="s">
        <v>2822</v>
      </c>
      <c r="M114" s="57" t="s">
        <v>4702</v>
      </c>
      <c r="O114" s="5">
        <v>100</v>
      </c>
      <c r="Q114" s="91" t="s">
        <v>2819</v>
      </c>
      <c r="R114" s="58" t="s">
        <v>2441</v>
      </c>
      <c r="S114" s="1"/>
      <c r="T114" s="1"/>
      <c r="U114" s="1"/>
      <c r="V114" s="1"/>
    </row>
    <row r="115" spans="1:23">
      <c r="A115" s="2" t="s">
        <v>363</v>
      </c>
      <c r="B115" s="2">
        <v>130</v>
      </c>
      <c r="C115" s="87" t="s">
        <v>2664</v>
      </c>
      <c r="D115" s="36" t="s">
        <v>1156</v>
      </c>
      <c r="E115" s="25" t="s">
        <v>2821</v>
      </c>
      <c r="F115" s="32" t="s">
        <v>2821</v>
      </c>
      <c r="G115" s="44">
        <v>35</v>
      </c>
      <c r="H115" s="35" t="s">
        <v>1871</v>
      </c>
      <c r="I115" s="35"/>
      <c r="J115" s="35" t="s">
        <v>2821</v>
      </c>
      <c r="K115" s="35">
        <v>0.3</v>
      </c>
      <c r="L115" s="44" t="s">
        <v>1749</v>
      </c>
      <c r="M115" s="89"/>
      <c r="N115" s="26"/>
      <c r="O115" s="2">
        <v>1</v>
      </c>
      <c r="P115" s="2"/>
      <c r="Q115" s="32"/>
      <c r="R115" s="36"/>
      <c r="S115" s="1"/>
      <c r="T115" s="1"/>
      <c r="U115" s="1"/>
      <c r="V115" s="1"/>
    </row>
    <row r="116" spans="1:23" s="11" customFormat="1">
      <c r="A116" s="2" t="s">
        <v>363</v>
      </c>
      <c r="B116" s="2">
        <v>130</v>
      </c>
      <c r="C116" s="87" t="s">
        <v>2664</v>
      </c>
      <c r="D116" s="36" t="s">
        <v>1143</v>
      </c>
      <c r="E116" s="25" t="s">
        <v>1757</v>
      </c>
      <c r="F116" s="32" t="s">
        <v>2821</v>
      </c>
      <c r="G116" s="44">
        <v>250</v>
      </c>
      <c r="H116" s="35" t="s">
        <v>1754</v>
      </c>
      <c r="I116" s="35"/>
      <c r="J116" s="35" t="s">
        <v>2821</v>
      </c>
      <c r="K116" s="35">
        <v>1.4</v>
      </c>
      <c r="L116" s="44" t="s">
        <v>1867</v>
      </c>
      <c r="M116" s="89" t="s">
        <v>2823</v>
      </c>
      <c r="N116" s="26"/>
      <c r="O116" s="2">
        <v>10</v>
      </c>
      <c r="P116" s="2">
        <v>20</v>
      </c>
      <c r="Q116" s="32"/>
      <c r="R116" s="36"/>
      <c r="S116"/>
      <c r="T116"/>
      <c r="U116"/>
      <c r="V116"/>
      <c r="W116" s="58"/>
    </row>
    <row r="117" spans="1:23">
      <c r="A117" s="2" t="s">
        <v>1297</v>
      </c>
      <c r="B117" s="5">
        <v>38</v>
      </c>
      <c r="C117" s="88" t="s">
        <v>2664</v>
      </c>
      <c r="D117" s="36" t="s">
        <v>1308</v>
      </c>
      <c r="E117" s="25" t="s">
        <v>1757</v>
      </c>
      <c r="F117" s="32" t="s">
        <v>2818</v>
      </c>
      <c r="G117" s="217">
        <v>400</v>
      </c>
      <c r="H117" s="35" t="s">
        <v>1752</v>
      </c>
      <c r="J117" s="35" t="s">
        <v>2821</v>
      </c>
      <c r="K117" s="43">
        <v>2.1</v>
      </c>
      <c r="L117" s="534" t="s">
        <v>1867</v>
      </c>
      <c r="M117" s="89" t="s">
        <v>3311</v>
      </c>
      <c r="O117" s="5">
        <v>8</v>
      </c>
      <c r="P117" s="5">
        <v>15</v>
      </c>
      <c r="R117" s="58" t="s">
        <v>602</v>
      </c>
      <c r="W117" s="58"/>
    </row>
    <row r="118" spans="1:23">
      <c r="A118" s="2" t="s">
        <v>363</v>
      </c>
      <c r="B118" s="2">
        <v>130</v>
      </c>
      <c r="C118" s="87" t="s">
        <v>2664</v>
      </c>
      <c r="D118" s="36" t="s">
        <v>1149</v>
      </c>
      <c r="E118" s="25" t="s">
        <v>1758</v>
      </c>
      <c r="F118" s="32" t="s">
        <v>2818</v>
      </c>
      <c r="G118" s="44">
        <v>300</v>
      </c>
      <c r="H118" s="35" t="s">
        <v>1752</v>
      </c>
      <c r="I118" s="35"/>
      <c r="J118" s="35" t="s">
        <v>5203</v>
      </c>
      <c r="K118" s="35">
        <v>4</v>
      </c>
      <c r="L118" s="44" t="s">
        <v>1867</v>
      </c>
      <c r="M118" s="89" t="s">
        <v>3311</v>
      </c>
      <c r="N118" s="26"/>
      <c r="O118" s="2">
        <v>20</v>
      </c>
      <c r="P118" s="2">
        <v>40</v>
      </c>
      <c r="Q118" s="32"/>
      <c r="R118" s="36"/>
      <c r="W118" s="58"/>
    </row>
    <row r="119" spans="1:23" s="11" customFormat="1">
      <c r="A119" s="2" t="s">
        <v>1169</v>
      </c>
      <c r="B119" s="5">
        <v>64</v>
      </c>
      <c r="C119" s="88" t="s">
        <v>2664</v>
      </c>
      <c r="D119" s="36" t="s">
        <v>4400</v>
      </c>
      <c r="E119" s="104" t="s">
        <v>1757</v>
      </c>
      <c r="F119" s="91" t="s">
        <v>2818</v>
      </c>
      <c r="G119" s="217">
        <v>600</v>
      </c>
      <c r="H119" s="43"/>
      <c r="I119" s="43" t="s">
        <v>1871</v>
      </c>
      <c r="J119" s="43" t="s">
        <v>2821</v>
      </c>
      <c r="K119" s="43">
        <v>2</v>
      </c>
      <c r="L119" s="47" t="s">
        <v>1749</v>
      </c>
      <c r="M119" s="89" t="s">
        <v>2823</v>
      </c>
      <c r="N119" s="99"/>
      <c r="O119" s="5">
        <v>2</v>
      </c>
      <c r="P119" s="5">
        <v>25</v>
      </c>
      <c r="Q119" s="91" t="s">
        <v>2830</v>
      </c>
      <c r="R119" s="36" t="s">
        <v>1198</v>
      </c>
      <c r="S119"/>
      <c r="T119"/>
      <c r="U119"/>
      <c r="V119"/>
      <c r="W119" s="58"/>
    </row>
    <row r="120" spans="1:23" ht="14" customHeight="1">
      <c r="A120" s="2" t="s">
        <v>836</v>
      </c>
      <c r="B120" s="5">
        <v>51</v>
      </c>
      <c r="C120" s="87" t="s">
        <v>2664</v>
      </c>
      <c r="D120" s="36" t="s">
        <v>4693</v>
      </c>
      <c r="E120" s="25" t="s">
        <v>1758</v>
      </c>
      <c r="F120" s="32" t="s">
        <v>2818</v>
      </c>
      <c r="G120" s="44">
        <v>1200</v>
      </c>
      <c r="I120" s="43" t="s">
        <v>1990</v>
      </c>
      <c r="J120" s="43" t="s">
        <v>2821</v>
      </c>
      <c r="K120" s="35">
        <v>5</v>
      </c>
      <c r="L120" s="45" t="s">
        <v>1749</v>
      </c>
      <c r="M120" s="89" t="s">
        <v>2823</v>
      </c>
      <c r="O120" s="5">
        <v>5</v>
      </c>
      <c r="P120" s="5">
        <v>50</v>
      </c>
      <c r="R120" s="58" t="s">
        <v>4532</v>
      </c>
      <c r="S120" s="1"/>
      <c r="T120" s="1"/>
      <c r="U120" s="1"/>
      <c r="V120" s="1"/>
      <c r="W120" s="58"/>
    </row>
    <row r="121" spans="1:23">
      <c r="A121" s="2" t="s">
        <v>364</v>
      </c>
      <c r="B121" s="2">
        <v>70</v>
      </c>
      <c r="C121" s="87" t="s">
        <v>2664</v>
      </c>
      <c r="D121" s="36" t="s">
        <v>5324</v>
      </c>
      <c r="E121" s="25" t="s">
        <v>1757</v>
      </c>
      <c r="F121" s="32" t="s">
        <v>2821</v>
      </c>
      <c r="G121" s="44">
        <v>1000</v>
      </c>
      <c r="H121" s="35" t="s">
        <v>1754</v>
      </c>
      <c r="I121" s="35"/>
      <c r="J121" s="35"/>
      <c r="K121" s="35">
        <v>1</v>
      </c>
      <c r="L121" s="44" t="s">
        <v>5204</v>
      </c>
      <c r="M121" s="89" t="s">
        <v>2828</v>
      </c>
      <c r="N121" s="26"/>
      <c r="O121" s="2">
        <v>10</v>
      </c>
      <c r="P121" s="2"/>
      <c r="Q121" s="32"/>
      <c r="R121" s="36" t="s">
        <v>2826</v>
      </c>
      <c r="S121" s="1"/>
      <c r="T121" s="1"/>
      <c r="U121" s="1"/>
      <c r="V121" s="1"/>
      <c r="W121" s="58"/>
    </row>
    <row r="122" spans="1:23">
      <c r="A122" s="2" t="s">
        <v>364</v>
      </c>
      <c r="B122" s="2">
        <v>70</v>
      </c>
      <c r="C122" s="87" t="s">
        <v>2664</v>
      </c>
      <c r="D122" s="36" t="s">
        <v>5325</v>
      </c>
      <c r="E122" s="25" t="s">
        <v>1757</v>
      </c>
      <c r="F122" s="32" t="s">
        <v>2821</v>
      </c>
      <c r="G122" s="44">
        <v>900</v>
      </c>
      <c r="H122" s="35" t="s">
        <v>1754</v>
      </c>
      <c r="I122" s="35"/>
      <c r="J122" s="35" t="s">
        <v>2821</v>
      </c>
      <c r="K122" s="35">
        <v>1</v>
      </c>
      <c r="L122" s="44" t="s">
        <v>5204</v>
      </c>
      <c r="M122" s="89" t="s">
        <v>2823</v>
      </c>
      <c r="N122" s="26"/>
      <c r="O122" s="2">
        <v>100</v>
      </c>
      <c r="P122" s="2"/>
      <c r="Q122" s="32"/>
      <c r="R122" s="36"/>
      <c r="W122" s="58"/>
    </row>
    <row r="123" spans="1:23">
      <c r="A123" s="2" t="s">
        <v>364</v>
      </c>
      <c r="B123" s="2">
        <v>70</v>
      </c>
      <c r="C123" s="87" t="s">
        <v>2664</v>
      </c>
      <c r="D123" s="36" t="s">
        <v>5216</v>
      </c>
      <c r="E123" s="25" t="s">
        <v>1757</v>
      </c>
      <c r="F123" s="32" t="s">
        <v>2818</v>
      </c>
      <c r="G123" s="44">
        <v>1250</v>
      </c>
      <c r="H123" s="35" t="s">
        <v>1752</v>
      </c>
      <c r="I123" s="35"/>
      <c r="J123" s="35" t="s">
        <v>2821</v>
      </c>
      <c r="K123" s="35">
        <v>1</v>
      </c>
      <c r="L123" s="44" t="s">
        <v>5205</v>
      </c>
      <c r="M123" s="89" t="s">
        <v>2823</v>
      </c>
      <c r="N123" s="26"/>
      <c r="O123" s="2">
        <v>50</v>
      </c>
      <c r="P123" s="2"/>
      <c r="Q123" s="32"/>
      <c r="R123" s="36"/>
      <c r="W123" s="58"/>
    </row>
    <row r="124" spans="1:23">
      <c r="A124" s="2" t="s">
        <v>364</v>
      </c>
      <c r="B124" s="2">
        <v>70</v>
      </c>
      <c r="C124" s="87" t="s">
        <v>2664</v>
      </c>
      <c r="D124" s="36" t="s">
        <v>5198</v>
      </c>
      <c r="E124" s="25" t="s">
        <v>1758</v>
      </c>
      <c r="F124" s="32" t="s">
        <v>2818</v>
      </c>
      <c r="G124" s="44">
        <v>900</v>
      </c>
      <c r="H124" s="35" t="s">
        <v>1752</v>
      </c>
      <c r="I124" s="35"/>
      <c r="J124" s="35" t="s">
        <v>5203</v>
      </c>
      <c r="K124" s="35">
        <v>5</v>
      </c>
      <c r="L124" s="44" t="s">
        <v>5204</v>
      </c>
      <c r="M124" s="89" t="s">
        <v>3311</v>
      </c>
      <c r="N124" s="26"/>
      <c r="O124" s="2">
        <v>50</v>
      </c>
      <c r="P124" s="2"/>
      <c r="Q124" s="32"/>
      <c r="R124" s="36"/>
      <c r="W124" s="58"/>
    </row>
    <row r="125" spans="1:23">
      <c r="A125" s="2" t="s">
        <v>1860</v>
      </c>
      <c r="B125" s="2">
        <v>146</v>
      </c>
      <c r="C125" s="87" t="s">
        <v>2664</v>
      </c>
      <c r="D125" s="36" t="s">
        <v>1920</v>
      </c>
      <c r="E125" s="25" t="s">
        <v>1757</v>
      </c>
      <c r="F125" s="32" t="s">
        <v>1860</v>
      </c>
      <c r="G125" s="44">
        <v>450</v>
      </c>
      <c r="H125" s="35"/>
      <c r="I125" s="35" t="s">
        <v>2827</v>
      </c>
      <c r="J125" s="35" t="s">
        <v>2821</v>
      </c>
      <c r="K125" s="35">
        <v>1</v>
      </c>
      <c r="L125" s="44" t="s">
        <v>2822</v>
      </c>
      <c r="M125" s="89" t="s">
        <v>2828</v>
      </c>
      <c r="N125" s="26"/>
      <c r="O125" s="2"/>
      <c r="P125" s="2"/>
      <c r="Q125" s="32"/>
      <c r="R125" s="36"/>
      <c r="W125" s="58"/>
    </row>
    <row r="126" spans="1:23">
      <c r="A126" s="2" t="s">
        <v>1917</v>
      </c>
      <c r="B126" s="5">
        <v>63</v>
      </c>
      <c r="C126" s="87" t="s">
        <v>2664</v>
      </c>
      <c r="D126" s="36" t="s">
        <v>3655</v>
      </c>
      <c r="E126" s="25" t="s">
        <v>1758</v>
      </c>
      <c r="F126" s="32" t="s">
        <v>2818</v>
      </c>
      <c r="G126" s="44">
        <v>1200</v>
      </c>
      <c r="H126" s="35" t="s">
        <v>2832</v>
      </c>
      <c r="I126" s="35" t="s">
        <v>3628</v>
      </c>
      <c r="J126" s="35" t="s">
        <v>5203</v>
      </c>
      <c r="K126" s="35">
        <v>2.5</v>
      </c>
      <c r="L126" s="44" t="s">
        <v>2822</v>
      </c>
      <c r="M126" s="89" t="s">
        <v>3311</v>
      </c>
      <c r="O126" s="5">
        <v>50</v>
      </c>
      <c r="W126" s="58"/>
    </row>
    <row r="127" spans="1:23" ht="13.25" customHeight="1">
      <c r="A127" s="2" t="s">
        <v>836</v>
      </c>
      <c r="B127" s="5">
        <v>52</v>
      </c>
      <c r="C127" s="87" t="s">
        <v>2664</v>
      </c>
      <c r="D127" s="36" t="s">
        <v>4691</v>
      </c>
      <c r="E127" s="25" t="s">
        <v>2821</v>
      </c>
      <c r="F127" s="32" t="s">
        <v>1747</v>
      </c>
      <c r="G127" s="44">
        <v>3500</v>
      </c>
      <c r="H127" s="35" t="s">
        <v>4694</v>
      </c>
      <c r="J127" s="43" t="s">
        <v>2821</v>
      </c>
      <c r="K127" s="35">
        <v>10</v>
      </c>
      <c r="L127" s="44" t="s">
        <v>2822</v>
      </c>
      <c r="M127" s="89" t="s">
        <v>3309</v>
      </c>
      <c r="O127" s="216" t="s">
        <v>2674</v>
      </c>
      <c r="R127" s="58" t="s">
        <v>4533</v>
      </c>
      <c r="W127" s="58"/>
    </row>
    <row r="128" spans="1:23">
      <c r="A128" s="2" t="s">
        <v>1297</v>
      </c>
      <c r="B128" s="5">
        <v>39</v>
      </c>
      <c r="C128" s="88" t="s">
        <v>2664</v>
      </c>
      <c r="D128" s="36" t="s">
        <v>1304</v>
      </c>
      <c r="E128" s="25" t="s">
        <v>1760</v>
      </c>
      <c r="F128" s="32" t="s">
        <v>2818</v>
      </c>
      <c r="G128" s="217">
        <v>10000</v>
      </c>
      <c r="H128" s="35" t="s">
        <v>2832</v>
      </c>
      <c r="J128" s="35" t="s">
        <v>2821</v>
      </c>
      <c r="K128" s="43">
        <v>7.2</v>
      </c>
      <c r="L128" s="47" t="s">
        <v>4402</v>
      </c>
      <c r="M128" s="89" t="s">
        <v>3642</v>
      </c>
      <c r="O128" s="5">
        <v>15</v>
      </c>
      <c r="R128" s="58" t="s">
        <v>604</v>
      </c>
      <c r="W128" s="58"/>
    </row>
    <row r="129" spans="1:23">
      <c r="A129" s="2" t="s">
        <v>835</v>
      </c>
      <c r="B129" s="2">
        <v>100</v>
      </c>
      <c r="C129" s="87" t="s">
        <v>2664</v>
      </c>
      <c r="D129" s="36" t="s">
        <v>3310</v>
      </c>
      <c r="E129" s="25" t="s">
        <v>1758</v>
      </c>
      <c r="F129" s="32" t="s">
        <v>2818</v>
      </c>
      <c r="G129" s="44">
        <v>14000</v>
      </c>
      <c r="H129" s="35"/>
      <c r="I129" s="35" t="s">
        <v>2832</v>
      </c>
      <c r="J129" s="35" t="s">
        <v>2821</v>
      </c>
      <c r="K129" s="35">
        <v>4</v>
      </c>
      <c r="L129" s="44" t="s">
        <v>2822</v>
      </c>
      <c r="M129" s="89" t="s">
        <v>3311</v>
      </c>
      <c r="N129" s="26"/>
      <c r="O129" s="2">
        <v>80</v>
      </c>
      <c r="P129" s="2">
        <v>100</v>
      </c>
      <c r="Q129" s="32" t="s">
        <v>2830</v>
      </c>
      <c r="R129" s="36" t="s">
        <v>3312</v>
      </c>
      <c r="W129" s="58"/>
    </row>
    <row r="130" spans="1:23" s="11" customFormat="1">
      <c r="A130" s="2" t="s">
        <v>1297</v>
      </c>
      <c r="B130" s="5">
        <v>39</v>
      </c>
      <c r="C130" s="88" t="s">
        <v>2664</v>
      </c>
      <c r="D130" s="36" t="s">
        <v>1307</v>
      </c>
      <c r="E130" s="25" t="s">
        <v>1757</v>
      </c>
      <c r="F130" s="32" t="s">
        <v>2821</v>
      </c>
      <c r="G130" s="217">
        <v>550</v>
      </c>
      <c r="H130" s="533" t="s">
        <v>1993</v>
      </c>
      <c r="I130" s="35" t="s">
        <v>2827</v>
      </c>
      <c r="J130" s="35" t="s">
        <v>2821</v>
      </c>
      <c r="K130" s="43">
        <v>1</v>
      </c>
      <c r="L130" s="47" t="s">
        <v>4402</v>
      </c>
      <c r="M130" s="89" t="s">
        <v>2823</v>
      </c>
      <c r="N130" s="99"/>
      <c r="O130" s="5">
        <v>50</v>
      </c>
      <c r="P130" s="5"/>
      <c r="Q130" s="91"/>
      <c r="R130" s="58" t="s">
        <v>605</v>
      </c>
      <c r="S130"/>
      <c r="T130"/>
      <c r="U130"/>
      <c r="V130"/>
      <c r="W130" s="58"/>
    </row>
    <row r="131" spans="1:23" s="11" customFormat="1" ht="24">
      <c r="A131" s="12" t="s">
        <v>1095</v>
      </c>
      <c r="B131" s="12">
        <v>42</v>
      </c>
      <c r="C131" s="96" t="s">
        <v>2664</v>
      </c>
      <c r="D131" s="110" t="s">
        <v>1117</v>
      </c>
      <c r="E131" s="114" t="s">
        <v>1770</v>
      </c>
      <c r="F131" s="129" t="s">
        <v>1747</v>
      </c>
      <c r="G131" s="269">
        <v>8000</v>
      </c>
      <c r="H131" s="270" t="s">
        <v>1131</v>
      </c>
      <c r="I131" s="270"/>
      <c r="J131" s="270" t="s">
        <v>2821</v>
      </c>
      <c r="K131" s="270">
        <v>25</v>
      </c>
      <c r="L131" s="271" t="s">
        <v>2822</v>
      </c>
      <c r="M131" s="127" t="s">
        <v>3309</v>
      </c>
      <c r="N131" s="125"/>
      <c r="O131" s="12"/>
      <c r="P131" s="12"/>
      <c r="Q131" s="129"/>
      <c r="R131" s="131" t="s">
        <v>2991</v>
      </c>
      <c r="W131" s="110" t="s">
        <v>1117</v>
      </c>
    </row>
    <row r="132" spans="1:23">
      <c r="A132" s="12" t="s">
        <v>1095</v>
      </c>
      <c r="B132" s="12">
        <v>42</v>
      </c>
      <c r="C132" s="96" t="s">
        <v>2664</v>
      </c>
      <c r="D132" s="110" t="s">
        <v>1128</v>
      </c>
      <c r="E132" s="114" t="s">
        <v>2821</v>
      </c>
      <c r="F132" s="129" t="s">
        <v>1860</v>
      </c>
      <c r="G132" s="271">
        <v>50</v>
      </c>
      <c r="H132" s="270" t="s">
        <v>2825</v>
      </c>
      <c r="I132" s="270"/>
      <c r="J132" s="270" t="s">
        <v>2821</v>
      </c>
      <c r="K132" s="270">
        <v>0.1</v>
      </c>
      <c r="L132" s="271" t="s">
        <v>2822</v>
      </c>
      <c r="M132" s="127" t="s">
        <v>2823</v>
      </c>
      <c r="N132" s="125"/>
      <c r="O132" s="12"/>
      <c r="P132" s="12"/>
      <c r="Q132" s="129"/>
      <c r="R132" s="131" t="s">
        <v>2992</v>
      </c>
      <c r="S132" s="11"/>
      <c r="T132" s="11"/>
      <c r="U132" s="11"/>
      <c r="V132" s="11"/>
      <c r="W132" s="112" t="s">
        <v>1128</v>
      </c>
    </row>
    <row r="133" spans="1:23">
      <c r="A133" s="2" t="s">
        <v>363</v>
      </c>
      <c r="B133" s="2">
        <v>130</v>
      </c>
      <c r="C133" s="87" t="s">
        <v>2664</v>
      </c>
      <c r="D133" s="36" t="s">
        <v>1155</v>
      </c>
      <c r="E133" s="25" t="s">
        <v>2821</v>
      </c>
      <c r="F133" s="32" t="s">
        <v>1860</v>
      </c>
      <c r="G133" s="44">
        <v>2000</v>
      </c>
      <c r="H133" s="35" t="s">
        <v>3148</v>
      </c>
      <c r="I133" s="35"/>
      <c r="J133" s="35" t="s">
        <v>2821</v>
      </c>
      <c r="K133" s="35">
        <v>1</v>
      </c>
      <c r="L133" s="44" t="s">
        <v>2822</v>
      </c>
      <c r="M133" s="89" t="s">
        <v>2828</v>
      </c>
      <c r="N133" s="26" t="s">
        <v>588</v>
      </c>
      <c r="O133" s="2"/>
      <c r="P133" s="2"/>
      <c r="Q133" s="32" t="s">
        <v>2830</v>
      </c>
      <c r="R133" s="36"/>
      <c r="W133" s="45"/>
    </row>
    <row r="134" spans="1:23">
      <c r="A134" s="2" t="s">
        <v>1747</v>
      </c>
      <c r="B134" s="5">
        <v>65</v>
      </c>
      <c r="C134" s="87" t="s">
        <v>2664</v>
      </c>
      <c r="D134" s="36" t="s">
        <v>4701</v>
      </c>
      <c r="E134" s="104" t="s">
        <v>2821</v>
      </c>
      <c r="F134" s="32" t="s">
        <v>2821</v>
      </c>
      <c r="G134" s="44">
        <v>800</v>
      </c>
      <c r="H134" s="35" t="s">
        <v>1752</v>
      </c>
      <c r="I134" s="35" t="s">
        <v>1752</v>
      </c>
      <c r="J134" s="35" t="s">
        <v>2821</v>
      </c>
      <c r="K134" s="35">
        <v>0.5</v>
      </c>
      <c r="L134" s="44" t="s">
        <v>1749</v>
      </c>
      <c r="M134" s="89" t="s">
        <v>4702</v>
      </c>
      <c r="Q134" s="32"/>
      <c r="R134" s="58" t="s">
        <v>1062</v>
      </c>
      <c r="W134" s="45"/>
    </row>
    <row r="135" spans="1:23">
      <c r="A135" s="2" t="s">
        <v>1297</v>
      </c>
      <c r="B135" s="5">
        <v>39</v>
      </c>
      <c r="C135" s="88" t="s">
        <v>2664</v>
      </c>
      <c r="D135" s="36" t="s">
        <v>1305</v>
      </c>
      <c r="E135" s="25" t="s">
        <v>1760</v>
      </c>
      <c r="F135" s="32" t="s">
        <v>2818</v>
      </c>
      <c r="G135" s="217">
        <v>15000</v>
      </c>
      <c r="H135" s="35" t="s">
        <v>5201</v>
      </c>
      <c r="J135" s="35" t="s">
        <v>2821</v>
      </c>
      <c r="K135" s="43">
        <v>1</v>
      </c>
      <c r="L135" s="47" t="s">
        <v>4402</v>
      </c>
      <c r="M135" s="89" t="s">
        <v>3272</v>
      </c>
      <c r="O135" s="5">
        <v>50</v>
      </c>
      <c r="P135" s="5">
        <v>1000</v>
      </c>
      <c r="Q135" s="91" t="s">
        <v>2819</v>
      </c>
      <c r="R135" s="58" t="s">
        <v>477</v>
      </c>
    </row>
    <row r="136" spans="1:23">
      <c r="A136" s="2" t="s">
        <v>1917</v>
      </c>
      <c r="B136" s="5">
        <v>63</v>
      </c>
      <c r="C136" s="88" t="s">
        <v>2664</v>
      </c>
      <c r="D136" s="36" t="s">
        <v>3658</v>
      </c>
      <c r="G136" s="44">
        <v>400</v>
      </c>
      <c r="H136" s="35" t="s">
        <v>2832</v>
      </c>
      <c r="J136" s="35" t="s">
        <v>2821</v>
      </c>
      <c r="K136" s="35">
        <v>0.25</v>
      </c>
      <c r="L136" s="44" t="s">
        <v>1751</v>
      </c>
      <c r="M136" s="89" t="s">
        <v>3309</v>
      </c>
      <c r="R136" s="58" t="s">
        <v>3659</v>
      </c>
      <c r="W136" s="45"/>
    </row>
    <row r="137" spans="1:23">
      <c r="A137" s="2" t="s">
        <v>1917</v>
      </c>
      <c r="B137" s="5">
        <v>63</v>
      </c>
      <c r="C137" s="88" t="s">
        <v>2664</v>
      </c>
      <c r="D137" s="36" t="s">
        <v>3660</v>
      </c>
      <c r="G137" s="44">
        <v>500</v>
      </c>
      <c r="H137" s="35" t="s">
        <v>5201</v>
      </c>
      <c r="J137" s="35" t="s">
        <v>2821</v>
      </c>
      <c r="K137" s="35">
        <v>0.25</v>
      </c>
      <c r="L137" s="44" t="s">
        <v>1751</v>
      </c>
      <c r="M137" s="89" t="s">
        <v>3309</v>
      </c>
      <c r="W137" s="45"/>
    </row>
    <row r="138" spans="1:23">
      <c r="A138" s="2" t="s">
        <v>1917</v>
      </c>
      <c r="B138" s="5">
        <v>63</v>
      </c>
      <c r="C138" s="88" t="s">
        <v>2664</v>
      </c>
      <c r="D138" s="36" t="s">
        <v>3661</v>
      </c>
      <c r="G138" s="44">
        <v>400</v>
      </c>
      <c r="H138" s="35" t="s">
        <v>2825</v>
      </c>
      <c r="J138" s="35" t="s">
        <v>2821</v>
      </c>
      <c r="K138" s="35">
        <v>0.25</v>
      </c>
      <c r="L138" s="44" t="s">
        <v>2822</v>
      </c>
      <c r="M138" s="89" t="s">
        <v>3311</v>
      </c>
      <c r="R138" s="58" t="s">
        <v>3662</v>
      </c>
      <c r="W138" s="45"/>
    </row>
    <row r="139" spans="1:23">
      <c r="A139" s="2" t="s">
        <v>1917</v>
      </c>
      <c r="B139" s="5">
        <v>63</v>
      </c>
      <c r="C139" s="88" t="s">
        <v>2664</v>
      </c>
      <c r="D139" s="36" t="s">
        <v>3663</v>
      </c>
      <c r="G139" s="44">
        <v>200</v>
      </c>
      <c r="H139" s="35" t="s">
        <v>1754</v>
      </c>
      <c r="J139" s="35" t="s">
        <v>2821</v>
      </c>
      <c r="K139" s="35">
        <v>0.25</v>
      </c>
      <c r="L139" s="44" t="s">
        <v>1867</v>
      </c>
      <c r="M139" s="89" t="s">
        <v>2823</v>
      </c>
      <c r="W139" s="45"/>
    </row>
    <row r="140" spans="1:23">
      <c r="A140" s="2" t="s">
        <v>1917</v>
      </c>
      <c r="B140" s="5">
        <v>63</v>
      </c>
      <c r="C140" s="88" t="s">
        <v>2664</v>
      </c>
      <c r="D140" s="36" t="s">
        <v>3668</v>
      </c>
      <c r="G140" s="44">
        <v>400</v>
      </c>
      <c r="H140" s="43" t="s">
        <v>1159</v>
      </c>
      <c r="J140" s="35" t="s">
        <v>2821</v>
      </c>
      <c r="K140" s="35">
        <v>0.25</v>
      </c>
      <c r="L140" s="44" t="s">
        <v>5206</v>
      </c>
      <c r="M140" s="89" t="s">
        <v>3311</v>
      </c>
      <c r="W140" s="45"/>
    </row>
    <row r="141" spans="1:23">
      <c r="A141" s="2" t="s">
        <v>1917</v>
      </c>
      <c r="B141" s="5">
        <v>63</v>
      </c>
      <c r="C141" s="87" t="s">
        <v>2664</v>
      </c>
      <c r="D141" s="36" t="s">
        <v>3656</v>
      </c>
      <c r="E141" s="25" t="s">
        <v>1760</v>
      </c>
      <c r="F141" s="32" t="s">
        <v>2821</v>
      </c>
      <c r="G141" s="44">
        <v>2500</v>
      </c>
      <c r="H141" s="35" t="s">
        <v>3657</v>
      </c>
      <c r="J141" s="35" t="s">
        <v>2821</v>
      </c>
      <c r="K141" s="35">
        <v>1</v>
      </c>
      <c r="L141" s="44" t="s">
        <v>1019</v>
      </c>
      <c r="M141" s="89" t="s">
        <v>3311</v>
      </c>
      <c r="O141" s="5">
        <v>1</v>
      </c>
      <c r="W141" s="45"/>
    </row>
    <row r="142" spans="1:23">
      <c r="A142" s="2" t="s">
        <v>1917</v>
      </c>
      <c r="B142" s="5">
        <v>63</v>
      </c>
      <c r="C142" s="88" t="s">
        <v>2664</v>
      </c>
      <c r="D142" s="36" t="s">
        <v>3664</v>
      </c>
      <c r="G142" s="44">
        <v>600</v>
      </c>
      <c r="H142" s="35" t="s">
        <v>2825</v>
      </c>
      <c r="J142" s="35" t="s">
        <v>2821</v>
      </c>
      <c r="K142" s="35">
        <v>0.25</v>
      </c>
      <c r="L142" s="44" t="s">
        <v>1867</v>
      </c>
      <c r="M142" s="89" t="s">
        <v>2828</v>
      </c>
      <c r="R142" s="58" t="s">
        <v>3665</v>
      </c>
    </row>
    <row r="143" spans="1:23">
      <c r="A143" s="2" t="s">
        <v>1917</v>
      </c>
      <c r="B143" s="5">
        <v>63</v>
      </c>
      <c r="C143" s="88" t="s">
        <v>2664</v>
      </c>
      <c r="D143" s="36" t="s">
        <v>3666</v>
      </c>
      <c r="G143" s="44">
        <v>400</v>
      </c>
      <c r="I143" s="43" t="s">
        <v>2827</v>
      </c>
      <c r="J143" s="35" t="s">
        <v>2821</v>
      </c>
      <c r="K143" s="35">
        <v>0.25</v>
      </c>
      <c r="L143" s="44" t="s">
        <v>1867</v>
      </c>
      <c r="M143" s="89" t="s">
        <v>3311</v>
      </c>
      <c r="R143" s="58" t="s">
        <v>3667</v>
      </c>
    </row>
    <row r="144" spans="1:23">
      <c r="A144" s="2" t="s">
        <v>1169</v>
      </c>
      <c r="B144" s="5">
        <v>65</v>
      </c>
      <c r="C144" s="88" t="s">
        <v>2664</v>
      </c>
      <c r="D144" s="36" t="s">
        <v>4401</v>
      </c>
      <c r="E144" s="104" t="s">
        <v>1760</v>
      </c>
      <c r="F144" s="91" t="s">
        <v>2818</v>
      </c>
      <c r="G144" s="217">
        <v>1500</v>
      </c>
      <c r="H144" s="43" t="s">
        <v>2827</v>
      </c>
      <c r="J144" s="43" t="s">
        <v>2821</v>
      </c>
      <c r="K144" s="43">
        <v>4.5</v>
      </c>
      <c r="L144" s="47" t="s">
        <v>4402</v>
      </c>
      <c r="M144" s="57" t="s">
        <v>2828</v>
      </c>
      <c r="O144" s="5">
        <v>5</v>
      </c>
      <c r="P144" s="5">
        <v>1000</v>
      </c>
      <c r="R144" s="58" t="s">
        <v>4403</v>
      </c>
    </row>
    <row r="145" spans="1:18">
      <c r="A145" s="2" t="s">
        <v>1747</v>
      </c>
      <c r="B145" s="5">
        <v>66</v>
      </c>
      <c r="C145" s="88" t="s">
        <v>2664</v>
      </c>
      <c r="D145" s="36" t="s">
        <v>860</v>
      </c>
      <c r="G145" s="105" t="s">
        <v>4039</v>
      </c>
      <c r="M145" s="57" t="s">
        <v>861</v>
      </c>
      <c r="R145" s="58" t="s">
        <v>863</v>
      </c>
    </row>
  </sheetData>
  <sheetCalcPr fullCalcOnLoad="1"/>
  <autoFilter ref="A1:W145"/>
  <sortState ref="A2:W145">
    <sortCondition ref="D2:D145"/>
  </sortState>
  <phoneticPr fontId="0" type="noConversion"/>
  <hyperlinks>
    <hyperlink ref="A110" r:id="rId1"/>
    <hyperlink ref="A103" r:id="rId2"/>
    <hyperlink ref="C28" r:id="rId3"/>
    <hyperlink ref="C3" r:id="rId4"/>
    <hyperlink ref="C5" r:id="rId5"/>
    <hyperlink ref="C6" r:id="rId6"/>
    <hyperlink ref="C8" r:id="rId7"/>
    <hyperlink ref="C9" r:id="rId8"/>
    <hyperlink ref="C10" r:id="rId9"/>
    <hyperlink ref="C11" r:id="rId10"/>
    <hyperlink ref="C14" r:id="rId11"/>
    <hyperlink ref="C17" r:id="rId12"/>
    <hyperlink ref="C20" r:id="rId13"/>
    <hyperlink ref="C21" r:id="rId14"/>
    <hyperlink ref="C22" r:id="rId15"/>
    <hyperlink ref="C23" r:id="rId16"/>
    <hyperlink ref="C26" r:id="rId17"/>
    <hyperlink ref="C27" r:id="rId18"/>
    <hyperlink ref="C29" r:id="rId19"/>
    <hyperlink ref="C30" r:id="rId20"/>
    <hyperlink ref="C19" r:id="rId21"/>
    <hyperlink ref="C38" r:id="rId22"/>
    <hyperlink ref="C35" r:id="rId23"/>
    <hyperlink ref="C40" r:id="rId24"/>
    <hyperlink ref="C39" r:id="rId25" location="Mounted_repeating_blasters"/>
    <hyperlink ref="C42" r:id="rId26"/>
    <hyperlink ref="C43" r:id="rId27"/>
    <hyperlink ref="C44" r:id="rId28"/>
    <hyperlink ref="C45" r:id="rId29"/>
    <hyperlink ref="C46" r:id="rId30"/>
    <hyperlink ref="C52" r:id="rId31"/>
    <hyperlink ref="C53" r:id="rId32"/>
    <hyperlink ref="C57" r:id="rId33"/>
    <hyperlink ref="C58" r:id="rId34"/>
    <hyperlink ref="C59" r:id="rId35"/>
    <hyperlink ref="C60" r:id="rId36"/>
    <hyperlink ref="C61" r:id="rId37"/>
    <hyperlink ref="C64" r:id="rId38"/>
    <hyperlink ref="C66" r:id="rId39"/>
    <hyperlink ref="C68" r:id="rId40"/>
    <hyperlink ref="C69" r:id="rId41"/>
    <hyperlink ref="C12" r:id="rId42"/>
    <hyperlink ref="C82" r:id="rId43"/>
    <hyperlink ref="C86" r:id="rId44"/>
    <hyperlink ref="C87" r:id="rId45" location="Pistol"/>
    <hyperlink ref="C88" r:id="rId46" location="Rifle"/>
    <hyperlink ref="C89" r:id="rId47"/>
    <hyperlink ref="C90" r:id="rId48"/>
    <hyperlink ref="C91" r:id="rId49"/>
    <hyperlink ref="C93" r:id="rId50"/>
    <hyperlink ref="C95" r:id="rId51"/>
    <hyperlink ref="C97" r:id="rId52"/>
    <hyperlink ref="C98" r:id="rId53"/>
    <hyperlink ref="C100" r:id="rId54"/>
    <hyperlink ref="C101" r:id="rId55"/>
    <hyperlink ref="C102" r:id="rId56"/>
    <hyperlink ref="C104" r:id="rId57"/>
    <hyperlink ref="C105" r:id="rId58"/>
    <hyperlink ref="C106" r:id="rId59"/>
    <hyperlink ref="C107" r:id="rId60"/>
    <hyperlink ref="C109" r:id="rId61"/>
    <hyperlink ref="C115" r:id="rId62"/>
    <hyperlink ref="C116" r:id="rId63"/>
    <hyperlink ref="C118" r:id="rId64"/>
    <hyperlink ref="C120" r:id="rId65"/>
    <hyperlink ref="C121" r:id="rId66"/>
    <hyperlink ref="C122" r:id="rId67"/>
    <hyperlink ref="C123" r:id="rId68"/>
    <hyperlink ref="C124" r:id="rId69"/>
    <hyperlink ref="C125" r:id="rId70"/>
    <hyperlink ref="C126" r:id="rId71"/>
    <hyperlink ref="C127" r:id="rId72"/>
    <hyperlink ref="C129" r:id="rId73"/>
    <hyperlink ref="C70" r:id="rId74"/>
    <hyperlink ref="C72" r:id="rId75"/>
    <hyperlink ref="C73" r:id="rId76"/>
    <hyperlink ref="C74" r:id="rId77"/>
    <hyperlink ref="C76" r:id="rId78"/>
    <hyperlink ref="C80" r:id="rId79"/>
    <hyperlink ref="C108" r:id="rId80"/>
    <hyperlink ref="C133" r:id="rId81"/>
    <hyperlink ref="C134" r:id="rId82"/>
    <hyperlink ref="C62" r:id="rId83"/>
    <hyperlink ref="C54" r:id="rId84"/>
    <hyperlink ref="C56" r:id="rId85"/>
    <hyperlink ref="C103" r:id="rId86"/>
    <hyperlink ref="C110" r:id="rId87"/>
    <hyperlink ref="C145" r:id="rId88"/>
    <hyperlink ref="C141" r:id="rId89"/>
    <hyperlink ref="C47" r:id="rId90"/>
    <hyperlink ref="C81" r:id="rId91"/>
    <hyperlink ref="C111" r:id="rId92"/>
    <hyperlink ref="C7" r:id="rId93"/>
    <hyperlink ref="C71" r:id="rId94"/>
    <hyperlink ref="C67" r:id="rId95"/>
    <hyperlink ref="C75" r:id="rId96"/>
    <hyperlink ref="C94" r:id="rId97"/>
    <hyperlink ref="C33" r:id="rId98"/>
    <hyperlink ref="C114" r:id="rId99"/>
    <hyperlink ref="C2" r:id="rId100"/>
    <hyperlink ref="C13" r:id="rId101"/>
    <hyperlink ref="C24" r:id="rId102"/>
    <hyperlink ref="C32" r:id="rId103"/>
    <hyperlink ref="C37" r:id="rId104"/>
    <hyperlink ref="C51" r:id="rId105"/>
    <hyperlink ref="C63" r:id="rId106"/>
    <hyperlink ref="C77" r:id="rId107"/>
    <hyperlink ref="C79" r:id="rId108"/>
    <hyperlink ref="C83" r:id="rId109"/>
    <hyperlink ref="C84" r:id="rId110"/>
    <hyperlink ref="C85" r:id="rId111"/>
    <hyperlink ref="C99" r:id="rId112"/>
    <hyperlink ref="C112" r:id="rId113"/>
    <hyperlink ref="C132" r:id="rId114"/>
    <hyperlink ref="C25" r:id="rId115"/>
    <hyperlink ref="C65" r:id="rId116"/>
    <hyperlink ref="C136" r:id="rId117"/>
    <hyperlink ref="C137" r:id="rId118"/>
    <hyperlink ref="C138" r:id="rId119"/>
    <hyperlink ref="C139" r:id="rId120"/>
    <hyperlink ref="C140" r:id="rId121"/>
    <hyperlink ref="C142" r:id="rId122"/>
    <hyperlink ref="C143" r:id="rId123"/>
    <hyperlink ref="C55" r:id="rId124"/>
    <hyperlink ref="C41" r:id="rId125"/>
    <hyperlink ref="C144" r:id="rId126"/>
    <hyperlink ref="C18" r:id="rId127"/>
    <hyperlink ref="C15" r:id="rId128"/>
    <hyperlink ref="C34" r:id="rId129"/>
    <hyperlink ref="C96" r:id="rId130"/>
    <hyperlink ref="C119" r:id="rId131"/>
    <hyperlink ref="C131" r:id="rId132"/>
    <hyperlink ref="C92" r:id="rId133"/>
    <hyperlink ref="C128" r:id="rId134"/>
    <hyperlink ref="C135" r:id="rId135"/>
    <hyperlink ref="C4" r:id="rId136"/>
    <hyperlink ref="C130" r:id="rId137"/>
    <hyperlink ref="C117" r:id="rId138"/>
    <hyperlink ref="C36" r:id="rId139"/>
    <hyperlink ref="C49" r:id="rId140"/>
    <hyperlink ref="C50" r:id="rId141"/>
    <hyperlink ref="C113" r:id="rId142"/>
    <hyperlink ref="A56" r:id="rId143"/>
  </hyperlinks>
  <pageMargins left="0.5" right="0.25" top="1" bottom="0.75" header="0.5" footer="0.5"/>
  <headerFooter alignWithMargins="0"/>
  <legacyDrawing r:id="rId144"/>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FFFF00"/>
  </sheetPr>
  <dimension ref="A1:D250"/>
  <sheetViews>
    <sheetView workbookViewId="0">
      <pane ySplit="1" topLeftCell="A2" activePane="bottomLeft" state="frozen"/>
      <selection pane="bottomLeft" activeCell="A2" sqref="A2"/>
    </sheetView>
  </sheetViews>
  <sheetFormatPr baseColWidth="10" defaultColWidth="8.83203125" defaultRowHeight="12"/>
  <cols>
    <col min="1" max="1" width="40.33203125" style="57" bestFit="1" customWidth="1"/>
    <col min="2" max="2" width="33.83203125" style="57" customWidth="1"/>
    <col min="3" max="3" width="9.83203125" style="58" bestFit="1" customWidth="1"/>
    <col min="4" max="4" width="87.33203125" style="58" bestFit="1" customWidth="1"/>
  </cols>
  <sheetData>
    <row r="1" spans="1:4" s="200" customFormat="1" ht="54" customHeight="1" thickBot="1">
      <c r="A1" s="197" t="s">
        <v>198</v>
      </c>
      <c r="B1" s="279" t="s">
        <v>83</v>
      </c>
      <c r="C1" s="198" t="s">
        <v>56</v>
      </c>
      <c r="D1" s="199" t="s">
        <v>523</v>
      </c>
    </row>
    <row r="2" spans="1:4">
      <c r="A2" s="89" t="s">
        <v>199</v>
      </c>
      <c r="B2" s="89" t="s">
        <v>84</v>
      </c>
      <c r="C2" s="36" t="s">
        <v>102</v>
      </c>
      <c r="D2" s="36" t="s">
        <v>104</v>
      </c>
    </row>
    <row r="3" spans="1:4">
      <c r="A3" s="89" t="s">
        <v>200</v>
      </c>
      <c r="B3" s="89" t="s">
        <v>85</v>
      </c>
      <c r="C3" s="36" t="s">
        <v>102</v>
      </c>
      <c r="D3" s="36" t="s">
        <v>105</v>
      </c>
    </row>
    <row r="4" spans="1:4">
      <c r="A4" s="89" t="s">
        <v>201</v>
      </c>
      <c r="B4" s="89" t="s">
        <v>86</v>
      </c>
      <c r="C4" s="36" t="s">
        <v>102</v>
      </c>
      <c r="D4" s="36" t="s">
        <v>106</v>
      </c>
    </row>
    <row r="5" spans="1:4">
      <c r="A5" s="89" t="s">
        <v>66</v>
      </c>
      <c r="B5" s="89" t="s">
        <v>87</v>
      </c>
      <c r="C5" s="36" t="s">
        <v>103</v>
      </c>
      <c r="D5" s="36" t="s">
        <v>107</v>
      </c>
    </row>
    <row r="6" spans="1:4">
      <c r="A6" s="89" t="s">
        <v>67</v>
      </c>
      <c r="B6" s="89" t="s">
        <v>88</v>
      </c>
      <c r="C6" s="36" t="s">
        <v>102</v>
      </c>
      <c r="D6" s="36" t="s">
        <v>113</v>
      </c>
    </row>
    <row r="7" spans="1:4">
      <c r="A7" s="89" t="s">
        <v>68</v>
      </c>
      <c r="B7" s="89" t="s">
        <v>89</v>
      </c>
      <c r="C7" s="36" t="s">
        <v>102</v>
      </c>
      <c r="D7" s="36" t="s">
        <v>112</v>
      </c>
    </row>
    <row r="8" spans="1:4">
      <c r="A8" s="89" t="s">
        <v>69</v>
      </c>
      <c r="B8" s="89" t="s">
        <v>90</v>
      </c>
      <c r="C8" s="36" t="s">
        <v>103</v>
      </c>
      <c r="D8" s="36" t="s">
        <v>114</v>
      </c>
    </row>
    <row r="9" spans="1:4">
      <c r="A9" s="89" t="s">
        <v>70</v>
      </c>
      <c r="B9" s="89" t="s">
        <v>91</v>
      </c>
      <c r="C9" s="36" t="s">
        <v>102</v>
      </c>
      <c r="D9" s="36" t="s">
        <v>108</v>
      </c>
    </row>
    <row r="10" spans="1:4">
      <c r="A10" s="89" t="s">
        <v>71</v>
      </c>
      <c r="B10" s="89" t="s">
        <v>92</v>
      </c>
      <c r="C10" s="36" t="s">
        <v>103</v>
      </c>
      <c r="D10" s="36" t="s">
        <v>115</v>
      </c>
    </row>
    <row r="11" spans="1:4">
      <c r="A11" s="89" t="s">
        <v>72</v>
      </c>
      <c r="B11" s="89" t="s">
        <v>93</v>
      </c>
      <c r="C11" s="36" t="s">
        <v>103</v>
      </c>
      <c r="D11" s="36" t="s">
        <v>250</v>
      </c>
    </row>
    <row r="12" spans="1:4">
      <c r="A12" s="89" t="s">
        <v>74</v>
      </c>
      <c r="B12" s="89" t="s">
        <v>86</v>
      </c>
      <c r="C12" s="36" t="s">
        <v>102</v>
      </c>
      <c r="D12" s="36" t="s">
        <v>251</v>
      </c>
    </row>
    <row r="13" spans="1:4">
      <c r="A13" s="89" t="s">
        <v>73</v>
      </c>
      <c r="B13" s="89" t="s">
        <v>94</v>
      </c>
      <c r="C13" s="36" t="s">
        <v>102</v>
      </c>
      <c r="D13" s="36" t="s">
        <v>109</v>
      </c>
    </row>
    <row r="14" spans="1:4">
      <c r="A14" s="89" t="s">
        <v>75</v>
      </c>
      <c r="B14" s="89" t="s">
        <v>95</v>
      </c>
      <c r="C14" s="36" t="s">
        <v>102</v>
      </c>
      <c r="D14" s="36" t="s">
        <v>110</v>
      </c>
    </row>
    <row r="15" spans="1:4">
      <c r="A15" s="89" t="s">
        <v>76</v>
      </c>
      <c r="B15" s="89" t="s">
        <v>89</v>
      </c>
      <c r="C15" s="36" t="s">
        <v>102</v>
      </c>
      <c r="D15" s="36" t="s">
        <v>252</v>
      </c>
    </row>
    <row r="16" spans="1:4">
      <c r="A16" s="89" t="s">
        <v>77</v>
      </c>
      <c r="B16" s="89" t="s">
        <v>96</v>
      </c>
      <c r="C16" s="36" t="s">
        <v>102</v>
      </c>
      <c r="D16" s="36" t="s">
        <v>253</v>
      </c>
    </row>
    <row r="17" spans="1:4">
      <c r="A17" s="89" t="s">
        <v>78</v>
      </c>
      <c r="B17" s="89" t="s">
        <v>97</v>
      </c>
      <c r="C17" s="36" t="s">
        <v>102</v>
      </c>
      <c r="D17" s="36" t="s">
        <v>254</v>
      </c>
    </row>
    <row r="18" spans="1:4">
      <c r="A18" s="89" t="s">
        <v>79</v>
      </c>
      <c r="B18" s="89" t="s">
        <v>98</v>
      </c>
      <c r="C18" s="36" t="s">
        <v>102</v>
      </c>
      <c r="D18" s="36" t="s">
        <v>111</v>
      </c>
    </row>
    <row r="19" spans="1:4">
      <c r="A19" s="89" t="s">
        <v>80</v>
      </c>
      <c r="B19" s="89" t="s">
        <v>99</v>
      </c>
      <c r="C19" s="36" t="s">
        <v>102</v>
      </c>
      <c r="D19" s="36" t="s">
        <v>255</v>
      </c>
    </row>
    <row r="20" spans="1:4">
      <c r="A20" s="89" t="s">
        <v>81</v>
      </c>
      <c r="B20" s="89" t="s">
        <v>100</v>
      </c>
      <c r="C20" s="36" t="s">
        <v>102</v>
      </c>
      <c r="D20" s="36" t="s">
        <v>125</v>
      </c>
    </row>
    <row r="21" spans="1:4">
      <c r="A21" s="89" t="s">
        <v>82</v>
      </c>
      <c r="B21" s="89" t="s">
        <v>101</v>
      </c>
      <c r="C21" s="36" t="s">
        <v>103</v>
      </c>
      <c r="D21" s="36" t="s">
        <v>126</v>
      </c>
    </row>
    <row r="22" spans="1:4">
      <c r="A22" s="142"/>
      <c r="B22" s="142"/>
      <c r="D22" s="109"/>
    </row>
    <row r="24" spans="1:4">
      <c r="D24" s="109"/>
    </row>
    <row r="25" spans="1:4">
      <c r="D25" s="109"/>
    </row>
    <row r="27" spans="1:4">
      <c r="A27" s="142"/>
      <c r="B27" s="142"/>
    </row>
    <row r="29" spans="1:4">
      <c r="D29" s="109"/>
    </row>
    <row r="30" spans="1:4">
      <c r="D30" s="109"/>
    </row>
    <row r="31" spans="1:4">
      <c r="D31" s="109"/>
    </row>
    <row r="33" spans="1:4">
      <c r="D33" s="109"/>
    </row>
    <row r="34" spans="1:4">
      <c r="D34" s="109"/>
    </row>
    <row r="35" spans="1:4">
      <c r="D35" s="109"/>
    </row>
    <row r="36" spans="1:4">
      <c r="A36" s="142"/>
      <c r="B36" s="142"/>
      <c r="D36" s="109"/>
    </row>
    <row r="37" spans="1:4">
      <c r="D37" s="109"/>
    </row>
    <row r="38" spans="1:4">
      <c r="D38" s="109"/>
    </row>
    <row r="39" spans="1:4">
      <c r="D39" s="109"/>
    </row>
    <row r="43" spans="1:4">
      <c r="D43" s="109"/>
    </row>
    <row r="44" spans="1:4">
      <c r="D44" s="109"/>
    </row>
    <row r="45" spans="1:4">
      <c r="D45" s="109"/>
    </row>
    <row r="46" spans="1:4">
      <c r="D46" s="109"/>
    </row>
    <row r="47" spans="1:4">
      <c r="D47" s="109"/>
    </row>
    <row r="51" spans="4:4">
      <c r="D51" s="109"/>
    </row>
    <row r="52" spans="4:4">
      <c r="D52" s="109"/>
    </row>
    <row r="54" spans="4:4">
      <c r="D54" s="109"/>
    </row>
    <row r="57" spans="4:4">
      <c r="D57" s="109"/>
    </row>
    <row r="59" spans="4:4">
      <c r="D59" s="109"/>
    </row>
    <row r="60" spans="4:4">
      <c r="D60" s="109"/>
    </row>
    <row r="61" spans="4:4">
      <c r="D61" s="109"/>
    </row>
    <row r="69" spans="1:2">
      <c r="A69" s="33"/>
      <c r="B69" s="33"/>
    </row>
    <row r="99" spans="1:2">
      <c r="A99" s="33"/>
      <c r="B99" s="33"/>
    </row>
    <row r="128" spans="1:2">
      <c r="A128" s="33"/>
      <c r="B128" s="33"/>
    </row>
    <row r="136" spans="1:2">
      <c r="A136" s="33"/>
      <c r="B136" s="33"/>
    </row>
    <row r="159" spans="1:2">
      <c r="A159" s="33"/>
      <c r="B159" s="33"/>
    </row>
    <row r="187" spans="1:2">
      <c r="A187" s="33"/>
      <c r="B187" s="33"/>
    </row>
    <row r="216" spans="1:2">
      <c r="A216" s="33"/>
      <c r="B216" s="33"/>
    </row>
    <row r="250" spans="1:2">
      <c r="A250" s="33"/>
      <c r="B250" s="33"/>
    </row>
  </sheetData>
  <autoFilter ref="A1:D21"/>
  <sortState ref="A2:D21">
    <sortCondition ref="A2:A21"/>
  </sortState>
  <phoneticPr fontId="0"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50"/>
  </sheetPr>
  <dimension ref="A1:AW117"/>
  <sheetViews>
    <sheetView workbookViewId="0">
      <pane ySplit="1" topLeftCell="A2" activePane="bottomLeft" state="frozen"/>
      <selection pane="bottomLeft" activeCell="A2" sqref="A2"/>
    </sheetView>
  </sheetViews>
  <sheetFormatPr baseColWidth="10" defaultColWidth="8.83203125" defaultRowHeight="12"/>
  <cols>
    <col min="1" max="1" width="4.5" style="316" customWidth="1"/>
    <col min="2" max="2" width="4.1640625" style="5" bestFit="1" customWidth="1"/>
    <col min="3" max="3" width="3.83203125" style="23" bestFit="1" customWidth="1"/>
    <col min="4" max="4" width="19.5" style="89" bestFit="1" customWidth="1"/>
    <col min="5" max="5" width="10.83203125" style="26" customWidth="1"/>
    <col min="6" max="6" width="17.5" style="58" bestFit="1" customWidth="1"/>
    <col min="7" max="7" width="27" style="58" bestFit="1" customWidth="1"/>
    <col min="8" max="8" width="4.83203125" style="99" customWidth="1"/>
    <col min="9" max="9" width="4.33203125" style="99" customWidth="1"/>
    <col min="10" max="10" width="4.33203125" style="99" bestFit="1" customWidth="1"/>
    <col min="11" max="11" width="8.83203125" style="99" customWidth="1"/>
    <col min="12" max="12" width="20.6640625" style="58" customWidth="1"/>
    <col min="13" max="13" width="20.83203125" style="58" customWidth="1"/>
    <col min="14" max="44" width="4.83203125" style="99" customWidth="1"/>
    <col min="45" max="45" width="21.1640625" style="58" bestFit="1" customWidth="1"/>
    <col min="46" max="46" width="16.6640625" style="58" bestFit="1" customWidth="1"/>
    <col min="47" max="47" width="21.6640625" style="58" customWidth="1"/>
    <col min="48" max="48" width="19.83203125" style="58" customWidth="1"/>
    <col min="49" max="49" width="45.6640625" style="58" bestFit="1" customWidth="1"/>
  </cols>
  <sheetData>
    <row r="1" spans="1:49" s="148" customFormat="1" ht="65.25" customHeight="1" thickBot="1">
      <c r="A1" s="362" t="s">
        <v>4898</v>
      </c>
      <c r="B1" s="145" t="s">
        <v>4899</v>
      </c>
      <c r="C1" s="146" t="s">
        <v>1930</v>
      </c>
      <c r="D1" s="147" t="s">
        <v>524</v>
      </c>
      <c r="E1" s="149" t="s">
        <v>527</v>
      </c>
      <c r="F1" s="150" t="s">
        <v>633</v>
      </c>
      <c r="G1" s="150" t="s">
        <v>634</v>
      </c>
      <c r="H1" s="150" t="s">
        <v>1255</v>
      </c>
      <c r="I1" s="150" t="s">
        <v>1256</v>
      </c>
      <c r="J1" s="150" t="s">
        <v>635</v>
      </c>
      <c r="K1" s="150" t="s">
        <v>1254</v>
      </c>
      <c r="L1" s="149" t="s">
        <v>666</v>
      </c>
      <c r="M1" s="150" t="s">
        <v>642</v>
      </c>
      <c r="N1" s="535" t="s">
        <v>642</v>
      </c>
      <c r="O1" s="535" t="s">
        <v>687</v>
      </c>
      <c r="P1" s="535" t="s">
        <v>1401</v>
      </c>
      <c r="Q1" s="535" t="s">
        <v>1506</v>
      </c>
      <c r="R1" s="535" t="s">
        <v>39</v>
      </c>
      <c r="S1" s="535" t="s">
        <v>40</v>
      </c>
      <c r="T1" s="535" t="s">
        <v>42</v>
      </c>
      <c r="U1" s="535" t="s">
        <v>3732</v>
      </c>
      <c r="V1" s="535" t="s">
        <v>2329</v>
      </c>
      <c r="W1" s="535" t="s">
        <v>2711</v>
      </c>
      <c r="X1" s="535" t="s">
        <v>46</v>
      </c>
      <c r="Y1" s="535" t="s">
        <v>1422</v>
      </c>
      <c r="Z1" s="535" t="s">
        <v>3886</v>
      </c>
      <c r="AA1" s="535" t="s">
        <v>1413</v>
      </c>
      <c r="AB1" s="535" t="s">
        <v>3885</v>
      </c>
      <c r="AC1" s="535" t="s">
        <v>15</v>
      </c>
      <c r="AD1" s="535" t="s">
        <v>1403</v>
      </c>
      <c r="AE1" s="535" t="s">
        <v>1402</v>
      </c>
      <c r="AF1" s="535" t="s">
        <v>809</v>
      </c>
      <c r="AG1" s="535" t="s">
        <v>1400</v>
      </c>
      <c r="AH1" s="535" t="s">
        <v>2701</v>
      </c>
      <c r="AI1" s="535" t="s">
        <v>1404</v>
      </c>
      <c r="AJ1" s="535" t="s">
        <v>2968</v>
      </c>
      <c r="AK1" s="535" t="s">
        <v>1408</v>
      </c>
      <c r="AL1" s="535" t="s">
        <v>1411</v>
      </c>
      <c r="AM1" s="535" t="s">
        <v>1412</v>
      </c>
      <c r="AN1" s="535" t="s">
        <v>3122</v>
      </c>
      <c r="AO1" s="535" t="s">
        <v>1415</v>
      </c>
      <c r="AP1" s="535" t="s">
        <v>1416</v>
      </c>
      <c r="AQ1" s="535" t="s">
        <v>1420</v>
      </c>
      <c r="AR1" s="535" t="s">
        <v>1421</v>
      </c>
      <c r="AS1" s="150" t="s">
        <v>636</v>
      </c>
      <c r="AT1" s="150" t="s">
        <v>637</v>
      </c>
      <c r="AU1" s="151" t="s">
        <v>667</v>
      </c>
      <c r="AV1" s="151" t="s">
        <v>668</v>
      </c>
      <c r="AW1" s="152" t="s">
        <v>2878</v>
      </c>
    </row>
    <row r="2" spans="1:49">
      <c r="A2" s="316" t="s">
        <v>1297</v>
      </c>
      <c r="B2" s="5">
        <v>158</v>
      </c>
      <c r="C2" s="88" t="s">
        <v>2666</v>
      </c>
      <c r="D2" s="89" t="s">
        <v>1367</v>
      </c>
      <c r="F2" s="58" t="s">
        <v>4519</v>
      </c>
      <c r="G2" s="58" t="s">
        <v>3323</v>
      </c>
      <c r="H2" s="99" t="s">
        <v>1368</v>
      </c>
      <c r="I2" s="99" t="s">
        <v>1369</v>
      </c>
      <c r="J2" s="99" t="s">
        <v>3522</v>
      </c>
      <c r="K2" s="99" t="s">
        <v>1290</v>
      </c>
      <c r="O2" s="99">
        <v>10</v>
      </c>
      <c r="P2" s="99">
        <v>60</v>
      </c>
      <c r="Q2" s="99">
        <v>30</v>
      </c>
      <c r="AS2" s="58" t="s">
        <v>3275</v>
      </c>
      <c r="AT2" s="58" t="s">
        <v>1370</v>
      </c>
      <c r="AU2" s="58" t="s">
        <v>1371</v>
      </c>
      <c r="AV2" s="58" t="s">
        <v>4551</v>
      </c>
    </row>
    <row r="3" spans="1:49">
      <c r="A3" s="318" t="s">
        <v>365</v>
      </c>
      <c r="B3" s="2">
        <v>151</v>
      </c>
      <c r="C3" s="24" t="s">
        <v>2666</v>
      </c>
      <c r="D3" s="89" t="s">
        <v>2582</v>
      </c>
      <c r="E3" s="26" t="s">
        <v>588</v>
      </c>
      <c r="F3" s="36" t="s">
        <v>3523</v>
      </c>
      <c r="G3" s="36" t="s">
        <v>650</v>
      </c>
      <c r="H3" s="26"/>
      <c r="I3" s="26"/>
      <c r="J3" s="26" t="s">
        <v>651</v>
      </c>
      <c r="K3" s="26"/>
      <c r="L3" s="36" t="s">
        <v>270</v>
      </c>
      <c r="M3" s="36" t="s">
        <v>5783</v>
      </c>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36" t="s">
        <v>271</v>
      </c>
      <c r="AT3" s="36" t="s">
        <v>272</v>
      </c>
      <c r="AU3" s="36" t="s">
        <v>273</v>
      </c>
      <c r="AV3" s="36" t="s">
        <v>274</v>
      </c>
      <c r="AW3" s="36" t="s">
        <v>275</v>
      </c>
    </row>
    <row r="4" spans="1:49">
      <c r="A4" s="341" t="s">
        <v>4922</v>
      </c>
      <c r="B4" s="5">
        <v>7</v>
      </c>
      <c r="C4" s="24" t="s">
        <v>2666</v>
      </c>
      <c r="D4" s="89" t="s">
        <v>1941</v>
      </c>
      <c r="F4" s="36" t="s">
        <v>638</v>
      </c>
      <c r="G4" s="36" t="s">
        <v>3542</v>
      </c>
      <c r="H4" s="26" t="s">
        <v>1257</v>
      </c>
      <c r="I4" s="26">
        <v>1</v>
      </c>
      <c r="J4" s="26" t="s">
        <v>3543</v>
      </c>
      <c r="K4" s="26" t="s">
        <v>1295</v>
      </c>
      <c r="L4" s="36"/>
      <c r="M4" s="94" t="s">
        <v>625</v>
      </c>
      <c r="N4" s="26"/>
      <c r="O4" s="26">
        <v>66</v>
      </c>
      <c r="P4" s="26">
        <v>20</v>
      </c>
      <c r="Q4" s="26"/>
      <c r="R4" s="26"/>
      <c r="S4" s="26"/>
      <c r="T4" s="26"/>
      <c r="U4" s="26"/>
      <c r="V4" s="26"/>
      <c r="W4" s="26"/>
      <c r="X4" s="26"/>
      <c r="Y4" s="26"/>
      <c r="Z4" s="26"/>
      <c r="AA4" s="26"/>
      <c r="AB4" s="26"/>
      <c r="AC4" s="26"/>
      <c r="AD4" s="26"/>
      <c r="AE4" s="26"/>
      <c r="AF4" s="26"/>
      <c r="AG4" s="26">
        <v>14</v>
      </c>
      <c r="AH4" s="26"/>
      <c r="AI4" s="26"/>
      <c r="AJ4" s="26"/>
      <c r="AK4" s="26"/>
      <c r="AL4" s="26"/>
      <c r="AM4" s="26"/>
      <c r="AN4" s="26"/>
      <c r="AO4" s="26"/>
      <c r="AP4" s="26"/>
      <c r="AQ4" s="26"/>
      <c r="AR4" s="26"/>
      <c r="AS4" s="36" t="s">
        <v>31</v>
      </c>
      <c r="AT4" s="36" t="s">
        <v>4604</v>
      </c>
      <c r="AU4" s="36" t="s">
        <v>31</v>
      </c>
      <c r="AV4" s="36" t="s">
        <v>31</v>
      </c>
      <c r="AW4" s="94" t="s">
        <v>625</v>
      </c>
    </row>
    <row r="5" spans="1:49">
      <c r="A5" s="318" t="s">
        <v>364</v>
      </c>
      <c r="B5" s="5">
        <v>115</v>
      </c>
      <c r="C5" s="24" t="s">
        <v>2666</v>
      </c>
      <c r="D5" s="89" t="s">
        <v>9</v>
      </c>
      <c r="F5" s="36" t="s">
        <v>638</v>
      </c>
      <c r="G5" s="36" t="s">
        <v>639</v>
      </c>
      <c r="H5" s="26" t="s">
        <v>1257</v>
      </c>
      <c r="I5" s="26">
        <v>0</v>
      </c>
      <c r="J5" s="26" t="s">
        <v>640</v>
      </c>
      <c r="K5" s="26" t="s">
        <v>1443</v>
      </c>
      <c r="L5" s="36"/>
      <c r="M5" s="94" t="s">
        <v>625</v>
      </c>
      <c r="N5" s="26"/>
      <c r="O5" s="26"/>
      <c r="P5" s="26">
        <v>3</v>
      </c>
      <c r="Q5" s="26"/>
      <c r="R5" s="26"/>
      <c r="S5" s="26"/>
      <c r="T5" s="26"/>
      <c r="U5" s="26"/>
      <c r="V5" s="26"/>
      <c r="W5" s="26"/>
      <c r="X5" s="26"/>
      <c r="Y5" s="26"/>
      <c r="Z5" s="26"/>
      <c r="AA5" s="26"/>
      <c r="AB5" s="26"/>
      <c r="AC5" s="26"/>
      <c r="AD5" s="26"/>
      <c r="AE5" s="26">
        <v>7</v>
      </c>
      <c r="AF5" s="26">
        <v>90</v>
      </c>
      <c r="AG5" s="26"/>
      <c r="AH5" s="26"/>
      <c r="AI5" s="26"/>
      <c r="AJ5" s="26"/>
      <c r="AK5" s="26"/>
      <c r="AL5" s="26"/>
      <c r="AM5" s="26"/>
      <c r="AN5" s="26"/>
      <c r="AO5" s="26"/>
      <c r="AP5" s="26"/>
      <c r="AQ5" s="26"/>
      <c r="AR5" s="26"/>
      <c r="AS5" s="36" t="s">
        <v>641</v>
      </c>
      <c r="AT5" s="36" t="s">
        <v>31</v>
      </c>
      <c r="AU5" s="36" t="s">
        <v>31</v>
      </c>
      <c r="AV5" s="36" t="s">
        <v>31</v>
      </c>
      <c r="AW5" s="94" t="s">
        <v>625</v>
      </c>
    </row>
    <row r="6" spans="1:49">
      <c r="A6" s="316" t="s">
        <v>1297</v>
      </c>
      <c r="B6" s="5">
        <v>162</v>
      </c>
      <c r="C6" s="88" t="s">
        <v>1758</v>
      </c>
      <c r="D6" s="89" t="s">
        <v>1372</v>
      </c>
      <c r="F6" s="58" t="s">
        <v>4519</v>
      </c>
      <c r="G6" s="58" t="s">
        <v>650</v>
      </c>
      <c r="H6" s="99" t="s">
        <v>1257</v>
      </c>
      <c r="I6" s="99">
        <v>2</v>
      </c>
      <c r="J6" s="99" t="s">
        <v>3291</v>
      </c>
      <c r="K6" s="99" t="s">
        <v>4668</v>
      </c>
      <c r="M6" s="58" t="s">
        <v>4547</v>
      </c>
      <c r="P6" s="99">
        <v>2</v>
      </c>
      <c r="Q6" s="99" t="s">
        <v>4548</v>
      </c>
      <c r="AS6" s="58" t="s">
        <v>4549</v>
      </c>
      <c r="AT6" s="58" t="s">
        <v>4550</v>
      </c>
      <c r="AU6" s="36" t="s">
        <v>5784</v>
      </c>
      <c r="AV6" s="58" t="s">
        <v>4552</v>
      </c>
    </row>
    <row r="7" spans="1:49">
      <c r="A7" s="318" t="s">
        <v>364</v>
      </c>
      <c r="B7" s="5">
        <v>116</v>
      </c>
      <c r="C7" s="24" t="s">
        <v>2666</v>
      </c>
      <c r="D7" s="89" t="s">
        <v>10</v>
      </c>
      <c r="F7" s="36" t="s">
        <v>643</v>
      </c>
      <c r="G7" s="36" t="s">
        <v>644</v>
      </c>
      <c r="H7" s="26" t="s">
        <v>1257</v>
      </c>
      <c r="I7" s="26">
        <v>0</v>
      </c>
      <c r="J7" s="26" t="s">
        <v>645</v>
      </c>
      <c r="K7" s="26" t="s">
        <v>1444</v>
      </c>
      <c r="L7" s="36"/>
      <c r="M7" s="94" t="s">
        <v>625</v>
      </c>
      <c r="N7" s="26"/>
      <c r="O7" s="26"/>
      <c r="P7" s="26">
        <v>2</v>
      </c>
      <c r="Q7" s="26"/>
      <c r="R7" s="26"/>
      <c r="S7" s="26"/>
      <c r="T7" s="26"/>
      <c r="U7" s="26"/>
      <c r="V7" s="26"/>
      <c r="W7" s="26"/>
      <c r="X7" s="26"/>
      <c r="Y7" s="26"/>
      <c r="Z7" s="26"/>
      <c r="AA7" s="26"/>
      <c r="AB7" s="26"/>
      <c r="AC7" s="26">
        <v>98</v>
      </c>
      <c r="AD7" s="26"/>
      <c r="AE7" s="26"/>
      <c r="AF7" s="26"/>
      <c r="AG7" s="26"/>
      <c r="AH7" s="26"/>
      <c r="AI7" s="26"/>
      <c r="AJ7" s="26"/>
      <c r="AK7" s="26"/>
      <c r="AL7" s="26"/>
      <c r="AM7" s="26"/>
      <c r="AN7" s="26"/>
      <c r="AO7" s="26"/>
      <c r="AP7" s="26"/>
      <c r="AQ7" s="26"/>
      <c r="AR7" s="26"/>
      <c r="AS7" s="36" t="s">
        <v>646</v>
      </c>
      <c r="AT7" s="36" t="s">
        <v>647</v>
      </c>
      <c r="AU7" s="36" t="s">
        <v>648</v>
      </c>
      <c r="AV7" s="36" t="s">
        <v>649</v>
      </c>
      <c r="AW7" s="94" t="s">
        <v>625</v>
      </c>
    </row>
    <row r="8" spans="1:49">
      <c r="A8" s="318" t="s">
        <v>365</v>
      </c>
      <c r="B8" s="5">
        <v>152</v>
      </c>
      <c r="C8" s="24" t="s">
        <v>2666</v>
      </c>
      <c r="D8" s="89" t="s">
        <v>2583</v>
      </c>
      <c r="E8" s="26" t="s">
        <v>588</v>
      </c>
      <c r="F8" s="36" t="s">
        <v>626</v>
      </c>
      <c r="G8" s="36" t="s">
        <v>650</v>
      </c>
      <c r="H8" s="26"/>
      <c r="I8" s="26"/>
      <c r="J8" s="26" t="s">
        <v>277</v>
      </c>
      <c r="K8" s="26"/>
      <c r="L8" s="36" t="s">
        <v>278</v>
      </c>
      <c r="M8" s="36" t="s">
        <v>279</v>
      </c>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36" t="s">
        <v>280</v>
      </c>
      <c r="AT8" s="36" t="s">
        <v>281</v>
      </c>
      <c r="AU8" s="36" t="s">
        <v>282</v>
      </c>
      <c r="AV8" s="36" t="s">
        <v>3680</v>
      </c>
      <c r="AW8" s="36" t="s">
        <v>276</v>
      </c>
    </row>
    <row r="9" spans="1:49">
      <c r="A9" s="318" t="s">
        <v>1747</v>
      </c>
      <c r="B9" s="5">
        <v>106</v>
      </c>
      <c r="C9" s="24" t="s">
        <v>2666</v>
      </c>
      <c r="D9" s="89" t="s">
        <v>866</v>
      </c>
      <c r="F9" s="36" t="s">
        <v>626</v>
      </c>
      <c r="G9" s="36" t="s">
        <v>650</v>
      </c>
      <c r="H9" s="26" t="s">
        <v>1257</v>
      </c>
      <c r="I9" s="26">
        <v>1</v>
      </c>
      <c r="J9" s="26" t="s">
        <v>651</v>
      </c>
      <c r="K9" s="26" t="s">
        <v>1457</v>
      </c>
      <c r="L9" s="36"/>
      <c r="M9" s="94" t="s">
        <v>625</v>
      </c>
      <c r="N9" s="26"/>
      <c r="O9" s="26">
        <v>94</v>
      </c>
      <c r="P9" s="26">
        <v>1</v>
      </c>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36" t="s">
        <v>652</v>
      </c>
      <c r="AT9" s="36" t="s">
        <v>653</v>
      </c>
      <c r="AU9" s="36" t="s">
        <v>655</v>
      </c>
      <c r="AV9" s="36" t="s">
        <v>654</v>
      </c>
      <c r="AW9" s="94" t="s">
        <v>625</v>
      </c>
    </row>
    <row r="10" spans="1:49">
      <c r="A10" s="318" t="s">
        <v>364</v>
      </c>
      <c r="B10" s="5">
        <v>116</v>
      </c>
      <c r="C10" s="24" t="s">
        <v>2666</v>
      </c>
      <c r="D10" s="89" t="s">
        <v>11</v>
      </c>
      <c r="F10" s="36" t="s">
        <v>643</v>
      </c>
      <c r="G10" s="36" t="s">
        <v>650</v>
      </c>
      <c r="H10" s="26" t="s">
        <v>1257</v>
      </c>
      <c r="I10" s="26">
        <v>0</v>
      </c>
      <c r="J10" s="26" t="s">
        <v>656</v>
      </c>
      <c r="K10" s="26" t="s">
        <v>1445</v>
      </c>
      <c r="L10" s="36"/>
      <c r="M10" s="94" t="s">
        <v>625</v>
      </c>
      <c r="N10" s="26"/>
      <c r="O10" s="26"/>
      <c r="P10" s="26">
        <v>2</v>
      </c>
      <c r="Q10" s="26"/>
      <c r="R10" s="26"/>
      <c r="S10" s="26"/>
      <c r="T10" s="26"/>
      <c r="U10" s="26"/>
      <c r="V10" s="26"/>
      <c r="W10" s="26"/>
      <c r="X10" s="26"/>
      <c r="Y10" s="26"/>
      <c r="Z10" s="26"/>
      <c r="AA10" s="26"/>
      <c r="AB10" s="26"/>
      <c r="AC10" s="26"/>
      <c r="AD10" s="26">
        <v>98</v>
      </c>
      <c r="AE10" s="26"/>
      <c r="AF10" s="26"/>
      <c r="AG10" s="26"/>
      <c r="AH10" s="26"/>
      <c r="AI10" s="26"/>
      <c r="AJ10" s="26"/>
      <c r="AK10" s="26"/>
      <c r="AL10" s="26"/>
      <c r="AM10" s="26"/>
      <c r="AN10" s="26"/>
      <c r="AO10" s="26"/>
      <c r="AP10" s="26"/>
      <c r="AQ10" s="26"/>
      <c r="AR10" s="26"/>
      <c r="AS10" s="36" t="s">
        <v>657</v>
      </c>
      <c r="AT10" s="36" t="s">
        <v>658</v>
      </c>
      <c r="AU10" s="36" t="s">
        <v>649</v>
      </c>
      <c r="AV10" s="36" t="s">
        <v>31</v>
      </c>
      <c r="AW10" s="94" t="s">
        <v>625</v>
      </c>
    </row>
    <row r="11" spans="1:49">
      <c r="A11" s="318" t="s">
        <v>363</v>
      </c>
      <c r="B11" s="5">
        <v>228</v>
      </c>
      <c r="C11" s="24" t="s">
        <v>2666</v>
      </c>
      <c r="D11" s="89" t="s">
        <v>2684</v>
      </c>
      <c r="E11" s="26" t="s">
        <v>885</v>
      </c>
      <c r="F11" s="38" t="s">
        <v>626</v>
      </c>
      <c r="G11" s="38" t="s">
        <v>627</v>
      </c>
      <c r="H11" s="529" t="s">
        <v>1257</v>
      </c>
      <c r="I11" s="530">
        <v>2</v>
      </c>
      <c r="J11" s="530" t="s">
        <v>628</v>
      </c>
      <c r="K11" s="529">
        <v>5110</v>
      </c>
      <c r="L11" s="38"/>
      <c r="M11" s="94" t="s">
        <v>625</v>
      </c>
      <c r="N11" s="530"/>
      <c r="O11" s="530">
        <v>68</v>
      </c>
      <c r="P11" s="530">
        <v>18</v>
      </c>
      <c r="Q11" s="530"/>
      <c r="R11" s="530"/>
      <c r="S11" s="530"/>
      <c r="T11" s="530"/>
      <c r="U11" s="530"/>
      <c r="V11" s="530"/>
      <c r="W11" s="530"/>
      <c r="X11" s="530"/>
      <c r="Y11" s="530"/>
      <c r="Z11" s="530"/>
      <c r="AA11" s="530"/>
      <c r="AB11" s="530"/>
      <c r="AC11" s="530"/>
      <c r="AD11" s="530"/>
      <c r="AE11" s="530"/>
      <c r="AF11" s="530"/>
      <c r="AG11" s="530"/>
      <c r="AH11" s="530">
        <v>8</v>
      </c>
      <c r="AI11" s="530">
        <v>6</v>
      </c>
      <c r="AJ11" s="530"/>
      <c r="AK11" s="530"/>
      <c r="AL11" s="530"/>
      <c r="AM11" s="530"/>
      <c r="AN11" s="530"/>
      <c r="AO11" s="530"/>
      <c r="AP11" s="530"/>
      <c r="AQ11" s="530"/>
      <c r="AR11" s="530"/>
      <c r="AS11" s="38" t="s">
        <v>629</v>
      </c>
      <c r="AT11" s="38" t="s">
        <v>630</v>
      </c>
      <c r="AU11" s="38" t="s">
        <v>631</v>
      </c>
      <c r="AV11" s="38" t="s">
        <v>632</v>
      </c>
      <c r="AW11" s="38" t="s">
        <v>3333</v>
      </c>
    </row>
    <row r="12" spans="1:49">
      <c r="A12" s="318" t="s">
        <v>365</v>
      </c>
      <c r="B12" s="2">
        <v>153</v>
      </c>
      <c r="C12" s="24" t="s">
        <v>2666</v>
      </c>
      <c r="D12" s="89" t="s">
        <v>2585</v>
      </c>
      <c r="F12" s="36" t="s">
        <v>4485</v>
      </c>
      <c r="G12" s="36" t="s">
        <v>650</v>
      </c>
      <c r="H12" s="26"/>
      <c r="I12" s="26"/>
      <c r="L12" s="36" t="s">
        <v>687</v>
      </c>
      <c r="M12" s="94" t="s">
        <v>625</v>
      </c>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W12" s="36" t="s">
        <v>283</v>
      </c>
    </row>
    <row r="13" spans="1:49">
      <c r="A13" s="318" t="s">
        <v>363</v>
      </c>
      <c r="B13" s="5">
        <v>228</v>
      </c>
      <c r="C13" s="87" t="s">
        <v>2666</v>
      </c>
      <c r="D13" s="89" t="s">
        <v>2685</v>
      </c>
      <c r="E13" s="26" t="s">
        <v>885</v>
      </c>
      <c r="F13" s="36" t="s">
        <v>659</v>
      </c>
      <c r="G13" s="36" t="s">
        <v>650</v>
      </c>
      <c r="H13" s="26" t="s">
        <v>1257</v>
      </c>
      <c r="I13" s="26">
        <v>3</v>
      </c>
      <c r="J13" s="26" t="s">
        <v>660</v>
      </c>
      <c r="K13" s="26">
        <v>351</v>
      </c>
      <c r="L13" s="36"/>
      <c r="M13" s="36" t="s">
        <v>2702</v>
      </c>
      <c r="N13" s="26">
        <v>98</v>
      </c>
      <c r="O13" s="26">
        <v>1</v>
      </c>
      <c r="P13" s="26">
        <v>1</v>
      </c>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36" t="s">
        <v>661</v>
      </c>
      <c r="AT13" s="36" t="s">
        <v>662</v>
      </c>
      <c r="AU13" s="36" t="s">
        <v>117</v>
      </c>
      <c r="AV13" s="36" t="s">
        <v>663</v>
      </c>
      <c r="AW13" s="94" t="s">
        <v>625</v>
      </c>
    </row>
    <row r="14" spans="1:49">
      <c r="A14" s="318" t="s">
        <v>365</v>
      </c>
      <c r="B14" s="5">
        <v>148</v>
      </c>
      <c r="C14" s="87" t="s">
        <v>2666</v>
      </c>
      <c r="D14" s="89" t="s">
        <v>35</v>
      </c>
      <c r="F14" s="36" t="s">
        <v>3523</v>
      </c>
      <c r="G14" s="36" t="s">
        <v>4605</v>
      </c>
      <c r="H14" s="26" t="s">
        <v>1257</v>
      </c>
      <c r="I14" s="26">
        <v>0</v>
      </c>
      <c r="J14" s="26" t="s">
        <v>3327</v>
      </c>
      <c r="K14" s="26" t="s">
        <v>1437</v>
      </c>
      <c r="L14" s="36" t="s">
        <v>4606</v>
      </c>
      <c r="M14" s="36" t="s">
        <v>4483</v>
      </c>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36" t="s">
        <v>31</v>
      </c>
      <c r="AT14" s="36" t="s">
        <v>31</v>
      </c>
      <c r="AU14" s="36" t="s">
        <v>31</v>
      </c>
      <c r="AV14" s="36" t="s">
        <v>31</v>
      </c>
      <c r="AW14" s="36" t="s">
        <v>4484</v>
      </c>
    </row>
    <row r="15" spans="1:49">
      <c r="A15" s="318" t="s">
        <v>364</v>
      </c>
      <c r="B15" s="5">
        <v>117</v>
      </c>
      <c r="C15" s="24" t="s">
        <v>2666</v>
      </c>
      <c r="D15" s="89" t="s">
        <v>12</v>
      </c>
      <c r="F15" s="36" t="s">
        <v>626</v>
      </c>
      <c r="G15" s="36" t="s">
        <v>644</v>
      </c>
      <c r="H15" s="26" t="s">
        <v>1257</v>
      </c>
      <c r="I15" s="26">
        <v>1</v>
      </c>
      <c r="J15" s="26" t="s">
        <v>660</v>
      </c>
      <c r="K15" s="26" t="s">
        <v>1446</v>
      </c>
      <c r="L15" s="36"/>
      <c r="M15" s="36" t="s">
        <v>16</v>
      </c>
      <c r="N15" s="26">
        <v>99</v>
      </c>
      <c r="O15" s="26"/>
      <c r="P15" s="26">
        <v>1</v>
      </c>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36" t="s">
        <v>4504</v>
      </c>
      <c r="AT15" s="36" t="s">
        <v>4505</v>
      </c>
      <c r="AU15" s="36" t="s">
        <v>4506</v>
      </c>
      <c r="AV15" s="36" t="s">
        <v>4507</v>
      </c>
      <c r="AW15" s="94" t="s">
        <v>625</v>
      </c>
    </row>
    <row r="16" spans="1:49">
      <c r="A16" s="318" t="s">
        <v>365</v>
      </c>
      <c r="B16" s="5">
        <v>148</v>
      </c>
      <c r="C16" s="87" t="s">
        <v>2666</v>
      </c>
      <c r="D16" s="89" t="s">
        <v>36</v>
      </c>
      <c r="F16" s="36" t="s">
        <v>626</v>
      </c>
      <c r="G16" s="36" t="s">
        <v>284</v>
      </c>
      <c r="H16" s="26" t="s">
        <v>1257</v>
      </c>
      <c r="I16" s="26">
        <v>3</v>
      </c>
      <c r="J16" s="26" t="s">
        <v>3284</v>
      </c>
      <c r="K16" s="26" t="s">
        <v>1436</v>
      </c>
      <c r="L16" s="36" t="s">
        <v>4606</v>
      </c>
      <c r="M16" s="36" t="s">
        <v>285</v>
      </c>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36" t="s">
        <v>31</v>
      </c>
      <c r="AT16" s="36" t="s">
        <v>31</v>
      </c>
      <c r="AU16" s="36" t="s">
        <v>31</v>
      </c>
      <c r="AV16" s="36" t="s">
        <v>31</v>
      </c>
      <c r="AW16" s="94" t="s">
        <v>625</v>
      </c>
    </row>
    <row r="17" spans="1:49">
      <c r="A17" s="318" t="s">
        <v>364</v>
      </c>
      <c r="B17" s="5">
        <v>117</v>
      </c>
      <c r="C17" s="87" t="s">
        <v>2666</v>
      </c>
      <c r="D17" s="89" t="s">
        <v>13</v>
      </c>
      <c r="E17" s="144"/>
      <c r="F17" s="36" t="s">
        <v>638</v>
      </c>
      <c r="G17" s="36" t="s">
        <v>650</v>
      </c>
      <c r="H17" s="26" t="s">
        <v>1257</v>
      </c>
      <c r="I17" s="26">
        <v>1</v>
      </c>
      <c r="J17" s="26" t="s">
        <v>651</v>
      </c>
      <c r="K17" s="26" t="s">
        <v>1447</v>
      </c>
      <c r="L17" s="36"/>
      <c r="M17" s="36" t="s">
        <v>13</v>
      </c>
      <c r="N17" s="26">
        <v>99</v>
      </c>
      <c r="O17" s="26"/>
      <c r="P17" s="26">
        <v>1</v>
      </c>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36" t="s">
        <v>3328</v>
      </c>
      <c r="AT17" s="36" t="s">
        <v>31</v>
      </c>
      <c r="AU17" s="36" t="s">
        <v>31</v>
      </c>
      <c r="AV17" s="36" t="s">
        <v>4496</v>
      </c>
      <c r="AW17" s="94" t="s">
        <v>625</v>
      </c>
    </row>
    <row r="18" spans="1:49">
      <c r="A18" s="361" t="s">
        <v>2665</v>
      </c>
      <c r="C18" s="87" t="s">
        <v>2666</v>
      </c>
      <c r="D18" s="89" t="s">
        <v>13</v>
      </c>
      <c r="F18" s="36" t="s">
        <v>638</v>
      </c>
      <c r="G18" s="36" t="s">
        <v>650</v>
      </c>
      <c r="H18" s="26" t="s">
        <v>1257</v>
      </c>
      <c r="I18" s="26">
        <v>1</v>
      </c>
      <c r="J18" s="26" t="s">
        <v>651</v>
      </c>
      <c r="K18" s="26" t="s">
        <v>1447</v>
      </c>
      <c r="L18" s="36"/>
      <c r="M18" s="36" t="s">
        <v>13</v>
      </c>
      <c r="N18" s="26">
        <v>99</v>
      </c>
      <c r="O18" s="26"/>
      <c r="P18" s="26">
        <v>1</v>
      </c>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36" t="s">
        <v>3328</v>
      </c>
      <c r="AT18" s="36" t="s">
        <v>31</v>
      </c>
      <c r="AU18" s="36" t="s">
        <v>31</v>
      </c>
      <c r="AV18" s="36" t="s">
        <v>4496</v>
      </c>
      <c r="AW18" s="94" t="s">
        <v>625</v>
      </c>
    </row>
    <row r="19" spans="1:49">
      <c r="A19" s="318" t="s">
        <v>1917</v>
      </c>
      <c r="B19" s="5">
        <v>106</v>
      </c>
      <c r="C19" s="87" t="s">
        <v>2666</v>
      </c>
      <c r="D19" s="89" t="s">
        <v>802</v>
      </c>
      <c r="F19" s="36" t="s">
        <v>643</v>
      </c>
      <c r="G19" s="36" t="s">
        <v>3334</v>
      </c>
      <c r="H19" s="26" t="s">
        <v>1257</v>
      </c>
      <c r="I19" s="26">
        <v>2</v>
      </c>
      <c r="J19" s="26" t="s">
        <v>3327</v>
      </c>
      <c r="K19" s="26" t="s">
        <v>1272</v>
      </c>
      <c r="L19" s="36"/>
      <c r="M19" s="36" t="s">
        <v>1405</v>
      </c>
      <c r="N19" s="26">
        <v>100</v>
      </c>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36" t="s">
        <v>808</v>
      </c>
      <c r="AT19" s="36" t="s">
        <v>816</v>
      </c>
      <c r="AU19" s="36" t="s">
        <v>817</v>
      </c>
      <c r="AV19" s="36" t="s">
        <v>818</v>
      </c>
      <c r="AW19" s="36" t="s">
        <v>118</v>
      </c>
    </row>
    <row r="20" spans="1:49">
      <c r="A20" s="318" t="s">
        <v>363</v>
      </c>
      <c r="B20" s="5">
        <v>228</v>
      </c>
      <c r="C20" s="87" t="s">
        <v>2666</v>
      </c>
      <c r="D20" s="89" t="s">
        <v>2686</v>
      </c>
      <c r="E20" s="26" t="s">
        <v>885</v>
      </c>
      <c r="F20" s="58" t="s">
        <v>659</v>
      </c>
      <c r="G20" s="58" t="s">
        <v>650</v>
      </c>
      <c r="H20" s="26" t="s">
        <v>1257</v>
      </c>
      <c r="I20" s="99">
        <v>1</v>
      </c>
      <c r="J20" s="99" t="s">
        <v>660</v>
      </c>
      <c r="K20" s="99">
        <v>386</v>
      </c>
      <c r="L20" s="36"/>
      <c r="M20" s="58" t="s">
        <v>2703</v>
      </c>
      <c r="N20" s="26">
        <v>98</v>
      </c>
      <c r="O20" s="26">
        <v>1</v>
      </c>
      <c r="P20" s="26">
        <v>1</v>
      </c>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36" t="s">
        <v>545</v>
      </c>
      <c r="AT20" s="58" t="s">
        <v>684</v>
      </c>
      <c r="AU20" s="58" t="s">
        <v>685</v>
      </c>
      <c r="AV20" s="58" t="s">
        <v>663</v>
      </c>
      <c r="AW20" s="38" t="s">
        <v>3331</v>
      </c>
    </row>
    <row r="21" spans="1:49">
      <c r="A21" s="318" t="s">
        <v>1747</v>
      </c>
      <c r="B21" s="5">
        <v>106</v>
      </c>
      <c r="C21" s="87" t="s">
        <v>2666</v>
      </c>
      <c r="D21" s="89" t="s">
        <v>867</v>
      </c>
      <c r="F21" s="36" t="s">
        <v>4485</v>
      </c>
      <c r="G21" s="36" t="s">
        <v>650</v>
      </c>
      <c r="H21" s="26" t="s">
        <v>1257</v>
      </c>
      <c r="I21" s="26">
        <v>3</v>
      </c>
      <c r="J21" s="26" t="s">
        <v>660</v>
      </c>
      <c r="K21" s="26" t="s">
        <v>1458</v>
      </c>
      <c r="L21" s="36"/>
      <c r="M21" s="36" t="s">
        <v>868</v>
      </c>
      <c r="N21" s="26">
        <v>99</v>
      </c>
      <c r="O21" s="26"/>
      <c r="P21" s="26">
        <v>1</v>
      </c>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36" t="s">
        <v>2014</v>
      </c>
      <c r="AT21" s="36" t="s">
        <v>2015</v>
      </c>
      <c r="AU21" s="36" t="s">
        <v>2016</v>
      </c>
      <c r="AV21" s="36" t="s">
        <v>663</v>
      </c>
      <c r="AW21" s="94" t="s">
        <v>625</v>
      </c>
    </row>
    <row r="22" spans="1:49">
      <c r="A22" s="318" t="s">
        <v>365</v>
      </c>
      <c r="B22" s="2">
        <v>154</v>
      </c>
      <c r="C22" s="87" t="s">
        <v>2666</v>
      </c>
      <c r="D22" s="89" t="s">
        <v>2586</v>
      </c>
      <c r="E22" s="26" t="s">
        <v>588</v>
      </c>
      <c r="F22" s="36" t="s">
        <v>3523</v>
      </c>
      <c r="G22" s="36" t="s">
        <v>5251</v>
      </c>
      <c r="H22" s="26"/>
      <c r="I22" s="26"/>
      <c r="J22" s="26" t="s">
        <v>3318</v>
      </c>
      <c r="K22" s="26"/>
      <c r="L22" s="36"/>
      <c r="M22" s="94" t="s">
        <v>625</v>
      </c>
      <c r="N22" s="26"/>
      <c r="O22" s="26">
        <v>96</v>
      </c>
      <c r="P22" s="26">
        <v>4</v>
      </c>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T22" s="36" t="s">
        <v>5252</v>
      </c>
      <c r="AW22" s="94" t="s">
        <v>625</v>
      </c>
    </row>
    <row r="23" spans="1:49">
      <c r="A23" s="318" t="s">
        <v>1917</v>
      </c>
      <c r="B23" s="5">
        <v>106</v>
      </c>
      <c r="C23" s="87" t="s">
        <v>2666</v>
      </c>
      <c r="D23" s="89" t="s">
        <v>803</v>
      </c>
      <c r="F23" s="36" t="s">
        <v>626</v>
      </c>
      <c r="G23" s="36" t="s">
        <v>650</v>
      </c>
      <c r="H23" s="26" t="s">
        <v>1257</v>
      </c>
      <c r="I23" s="26">
        <v>0</v>
      </c>
      <c r="J23" s="26" t="s">
        <v>3291</v>
      </c>
      <c r="K23" s="26" t="s">
        <v>1273</v>
      </c>
      <c r="L23" s="36"/>
      <c r="M23" s="94" t="s">
        <v>625</v>
      </c>
      <c r="N23" s="26"/>
      <c r="O23" s="26">
        <v>51</v>
      </c>
      <c r="P23" s="26">
        <v>49</v>
      </c>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36" t="s">
        <v>652</v>
      </c>
      <c r="AT23" s="36" t="s">
        <v>819</v>
      </c>
      <c r="AU23" s="36" t="s">
        <v>820</v>
      </c>
      <c r="AV23" s="36" t="s">
        <v>685</v>
      </c>
      <c r="AW23" s="94" t="s">
        <v>625</v>
      </c>
    </row>
    <row r="24" spans="1:49">
      <c r="A24" s="341" t="s">
        <v>2665</v>
      </c>
      <c r="C24" s="24" t="s">
        <v>2666</v>
      </c>
      <c r="D24" s="89" t="s">
        <v>2577</v>
      </c>
      <c r="F24" s="36" t="s">
        <v>4485</v>
      </c>
      <c r="G24" s="36" t="s">
        <v>319</v>
      </c>
      <c r="H24" s="26" t="s">
        <v>1257</v>
      </c>
      <c r="I24" s="26">
        <v>1</v>
      </c>
      <c r="J24" s="26" t="s">
        <v>3279</v>
      </c>
      <c r="K24" s="26" t="s">
        <v>1286</v>
      </c>
      <c r="L24" s="36"/>
      <c r="M24" s="36" t="s">
        <v>2578</v>
      </c>
      <c r="N24" s="26">
        <v>60</v>
      </c>
      <c r="O24" s="26"/>
      <c r="P24" s="26">
        <v>40</v>
      </c>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36" t="s">
        <v>320</v>
      </c>
      <c r="AT24" s="36" t="s">
        <v>321</v>
      </c>
      <c r="AU24" s="36" t="s">
        <v>322</v>
      </c>
      <c r="AV24" s="36" t="s">
        <v>3517</v>
      </c>
      <c r="AW24" s="94" t="s">
        <v>625</v>
      </c>
    </row>
    <row r="25" spans="1:49">
      <c r="A25" s="318" t="s">
        <v>365</v>
      </c>
      <c r="B25" s="2">
        <v>154</v>
      </c>
      <c r="C25" s="87" t="s">
        <v>2666</v>
      </c>
      <c r="D25" s="89" t="s">
        <v>2587</v>
      </c>
      <c r="E25" s="26" t="s">
        <v>588</v>
      </c>
      <c r="F25" s="36" t="s">
        <v>3523</v>
      </c>
      <c r="G25" s="36" t="s">
        <v>650</v>
      </c>
      <c r="H25" s="26"/>
      <c r="I25" s="26"/>
      <c r="L25" s="36" t="s">
        <v>1417</v>
      </c>
      <c r="M25" s="36" t="s">
        <v>5253</v>
      </c>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T25" s="36" t="s">
        <v>5254</v>
      </c>
      <c r="AW25" s="94" t="s">
        <v>625</v>
      </c>
    </row>
    <row r="26" spans="1:49">
      <c r="A26" s="318" t="s">
        <v>365</v>
      </c>
      <c r="B26" s="2">
        <v>155</v>
      </c>
      <c r="C26" s="87" t="s">
        <v>2666</v>
      </c>
      <c r="D26" s="89" t="s">
        <v>2588</v>
      </c>
      <c r="E26" s="26" t="s">
        <v>588</v>
      </c>
      <c r="F26" s="36" t="s">
        <v>3523</v>
      </c>
      <c r="G26" s="36" t="s">
        <v>650</v>
      </c>
      <c r="H26" s="26"/>
      <c r="I26" s="26"/>
      <c r="J26" s="26" t="s">
        <v>3327</v>
      </c>
      <c r="K26" s="26"/>
      <c r="L26" s="36" t="s">
        <v>5255</v>
      </c>
      <c r="M26" s="94" t="s">
        <v>625</v>
      </c>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T26" s="36" t="s">
        <v>5256</v>
      </c>
      <c r="AW26" s="94" t="s">
        <v>625</v>
      </c>
    </row>
    <row r="27" spans="1:49">
      <c r="A27" s="318" t="s">
        <v>363</v>
      </c>
      <c r="B27" s="5">
        <v>229</v>
      </c>
      <c r="C27" s="87" t="s">
        <v>2666</v>
      </c>
      <c r="D27" s="89" t="s">
        <v>2687</v>
      </c>
      <c r="E27" s="26" t="s">
        <v>885</v>
      </c>
      <c r="F27" s="36" t="s">
        <v>3523</v>
      </c>
      <c r="G27" s="36" t="s">
        <v>686</v>
      </c>
      <c r="H27" s="26" t="s">
        <v>1257</v>
      </c>
      <c r="I27" s="26">
        <v>4</v>
      </c>
      <c r="J27" s="26" t="s">
        <v>651</v>
      </c>
      <c r="K27" s="26" t="s">
        <v>1259</v>
      </c>
      <c r="L27" s="36"/>
      <c r="M27" s="36" t="s">
        <v>687</v>
      </c>
      <c r="N27" s="26"/>
      <c r="O27" s="26">
        <v>78</v>
      </c>
      <c r="P27" s="26">
        <v>22</v>
      </c>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36" t="s">
        <v>544</v>
      </c>
      <c r="AT27" s="36" t="s">
        <v>31</v>
      </c>
      <c r="AU27" s="36" t="s">
        <v>31</v>
      </c>
      <c r="AV27" s="36" t="s">
        <v>688</v>
      </c>
      <c r="AW27" s="94" t="s">
        <v>625</v>
      </c>
    </row>
    <row r="28" spans="1:49">
      <c r="A28" s="318" t="s">
        <v>1747</v>
      </c>
      <c r="B28" s="5">
        <v>107</v>
      </c>
      <c r="C28" s="87" t="s">
        <v>2666</v>
      </c>
      <c r="D28" s="89" t="s">
        <v>869</v>
      </c>
      <c r="F28" s="36" t="s">
        <v>4519</v>
      </c>
      <c r="G28" s="36" t="s">
        <v>2017</v>
      </c>
      <c r="H28" s="26" t="s">
        <v>1257</v>
      </c>
      <c r="I28" s="26">
        <v>3</v>
      </c>
      <c r="J28" s="26" t="s">
        <v>3327</v>
      </c>
      <c r="K28" s="26" t="s">
        <v>1459</v>
      </c>
      <c r="L28" s="36"/>
      <c r="M28" s="36" t="s">
        <v>870</v>
      </c>
      <c r="N28" s="26"/>
      <c r="O28" s="26">
        <v>99</v>
      </c>
      <c r="P28" s="26">
        <v>1</v>
      </c>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36" t="s">
        <v>2018</v>
      </c>
      <c r="AT28" s="36" t="s">
        <v>2019</v>
      </c>
      <c r="AU28" s="36" t="s">
        <v>31</v>
      </c>
      <c r="AV28" s="36" t="s">
        <v>2020</v>
      </c>
      <c r="AW28" s="94" t="s">
        <v>625</v>
      </c>
    </row>
    <row r="29" spans="1:49">
      <c r="A29" s="318" t="s">
        <v>1747</v>
      </c>
      <c r="B29" s="5">
        <v>107</v>
      </c>
      <c r="C29" s="87" t="s">
        <v>2666</v>
      </c>
      <c r="D29" s="89" t="s">
        <v>871</v>
      </c>
      <c r="F29" s="36" t="s">
        <v>626</v>
      </c>
      <c r="G29" s="36" t="s">
        <v>650</v>
      </c>
      <c r="H29" s="26" t="s">
        <v>1257</v>
      </c>
      <c r="I29" s="26">
        <v>2</v>
      </c>
      <c r="J29" s="26" t="s">
        <v>3279</v>
      </c>
      <c r="K29" s="26" t="s">
        <v>1461</v>
      </c>
      <c r="L29" s="36"/>
      <c r="M29" s="94" t="s">
        <v>625</v>
      </c>
      <c r="N29" s="26"/>
      <c r="O29" s="26">
        <v>88</v>
      </c>
      <c r="P29" s="26">
        <v>6</v>
      </c>
      <c r="Q29" s="26"/>
      <c r="R29" s="26"/>
      <c r="S29" s="26"/>
      <c r="T29" s="26"/>
      <c r="U29" s="26"/>
      <c r="V29" s="26"/>
      <c r="W29" s="26"/>
      <c r="X29" s="26"/>
      <c r="Y29" s="26"/>
      <c r="Z29" s="26"/>
      <c r="AA29" s="26"/>
      <c r="AB29" s="26"/>
      <c r="AC29" s="26"/>
      <c r="AD29" s="26"/>
      <c r="AE29" s="26"/>
      <c r="AF29" s="26"/>
      <c r="AG29" s="26"/>
      <c r="AH29" s="26"/>
      <c r="AI29" s="26"/>
      <c r="AJ29" s="26">
        <v>6</v>
      </c>
      <c r="AK29" s="26"/>
      <c r="AL29" s="26"/>
      <c r="AM29" s="26"/>
      <c r="AN29" s="26"/>
      <c r="AO29" s="26"/>
      <c r="AP29" s="26"/>
      <c r="AQ29" s="26"/>
      <c r="AR29" s="26"/>
      <c r="AS29" s="36" t="s">
        <v>652</v>
      </c>
      <c r="AT29" s="36" t="s">
        <v>2021</v>
      </c>
      <c r="AU29" s="36" t="s">
        <v>31</v>
      </c>
      <c r="AV29" s="36" t="s">
        <v>2022</v>
      </c>
      <c r="AW29" s="94" t="s">
        <v>625</v>
      </c>
    </row>
    <row r="30" spans="1:49">
      <c r="A30" s="318" t="s">
        <v>468</v>
      </c>
      <c r="B30" s="5">
        <v>151</v>
      </c>
      <c r="C30" s="87" t="s">
        <v>2666</v>
      </c>
      <c r="D30" s="89" t="s">
        <v>17</v>
      </c>
      <c r="F30" s="36" t="s">
        <v>626</v>
      </c>
      <c r="G30" s="36" t="s">
        <v>650</v>
      </c>
      <c r="H30" s="26" t="s">
        <v>1257</v>
      </c>
      <c r="I30" s="26">
        <v>2</v>
      </c>
      <c r="J30" s="26" t="s">
        <v>3327</v>
      </c>
      <c r="K30" s="26" t="s">
        <v>1277</v>
      </c>
      <c r="L30" s="36"/>
      <c r="M30" s="36" t="s">
        <v>4494</v>
      </c>
      <c r="N30" s="26">
        <v>18</v>
      </c>
      <c r="O30" s="26">
        <v>35</v>
      </c>
      <c r="P30" s="26">
        <v>47</v>
      </c>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36" t="s">
        <v>3328</v>
      </c>
      <c r="AT30" s="36" t="s">
        <v>4495</v>
      </c>
      <c r="AU30" s="36" t="s">
        <v>685</v>
      </c>
      <c r="AV30" s="36" t="s">
        <v>4496</v>
      </c>
      <c r="AW30" s="36" t="s">
        <v>4493</v>
      </c>
    </row>
    <row r="31" spans="1:49">
      <c r="A31" s="318" t="s">
        <v>364</v>
      </c>
      <c r="B31" s="5">
        <v>118</v>
      </c>
      <c r="C31" s="87" t="s">
        <v>2666</v>
      </c>
      <c r="D31" s="89" t="s">
        <v>17</v>
      </c>
      <c r="F31" s="36" t="s">
        <v>626</v>
      </c>
      <c r="G31" s="36" t="s">
        <v>650</v>
      </c>
      <c r="H31" s="26" t="s">
        <v>1257</v>
      </c>
      <c r="I31" s="26">
        <v>2</v>
      </c>
      <c r="J31" s="26" t="s">
        <v>3327</v>
      </c>
      <c r="K31" s="26" t="s">
        <v>1277</v>
      </c>
      <c r="L31" s="36"/>
      <c r="M31" s="36" t="s">
        <v>4494</v>
      </c>
      <c r="N31" s="26">
        <v>10</v>
      </c>
      <c r="O31" s="26">
        <v>50</v>
      </c>
      <c r="P31" s="26">
        <v>40</v>
      </c>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36" t="s">
        <v>641</v>
      </c>
      <c r="AT31" s="36" t="s">
        <v>4502</v>
      </c>
      <c r="AU31" s="36" t="s">
        <v>685</v>
      </c>
      <c r="AV31" s="36" t="s">
        <v>4496</v>
      </c>
      <c r="AW31" s="36" t="s">
        <v>4492</v>
      </c>
    </row>
    <row r="32" spans="1:49">
      <c r="A32" s="318" t="s">
        <v>365</v>
      </c>
      <c r="B32" s="5">
        <v>149</v>
      </c>
      <c r="C32" s="87" t="s">
        <v>2666</v>
      </c>
      <c r="D32" s="89" t="s">
        <v>37</v>
      </c>
      <c r="F32" s="36" t="s">
        <v>626</v>
      </c>
      <c r="G32" s="36" t="s">
        <v>3287</v>
      </c>
      <c r="H32" s="26" t="s">
        <v>1257</v>
      </c>
      <c r="I32" s="26">
        <v>1</v>
      </c>
      <c r="J32" s="26" t="s">
        <v>3291</v>
      </c>
      <c r="K32" s="26" t="s">
        <v>1259</v>
      </c>
      <c r="L32" s="36"/>
      <c r="M32" s="94" t="s">
        <v>625</v>
      </c>
      <c r="N32" s="26"/>
      <c r="O32" s="26">
        <v>10</v>
      </c>
      <c r="P32" s="26">
        <v>10</v>
      </c>
      <c r="Q32" s="26"/>
      <c r="R32" s="26">
        <v>60</v>
      </c>
      <c r="S32" s="26">
        <v>20</v>
      </c>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36" t="s">
        <v>4607</v>
      </c>
      <c r="AT32" s="36" t="s">
        <v>31</v>
      </c>
      <c r="AU32" s="36" t="s">
        <v>4608</v>
      </c>
      <c r="AV32" s="36" t="s">
        <v>4470</v>
      </c>
      <c r="AW32" s="36" t="s">
        <v>4503</v>
      </c>
    </row>
    <row r="33" spans="1:49">
      <c r="A33" s="341" t="s">
        <v>2665</v>
      </c>
      <c r="B33" s="5">
        <v>3</v>
      </c>
      <c r="C33" s="24" t="s">
        <v>2666</v>
      </c>
      <c r="D33" s="89" t="s">
        <v>4711</v>
      </c>
      <c r="F33" s="36" t="s">
        <v>643</v>
      </c>
      <c r="G33" s="36" t="s">
        <v>650</v>
      </c>
      <c r="H33" s="26" t="s">
        <v>1257</v>
      </c>
      <c r="I33" s="26">
        <v>2</v>
      </c>
      <c r="J33" s="26" t="s">
        <v>651</v>
      </c>
      <c r="K33" s="26" t="s">
        <v>1293</v>
      </c>
      <c r="L33" s="36" t="s">
        <v>4712</v>
      </c>
      <c r="M33" s="36" t="s">
        <v>4712</v>
      </c>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36" t="s">
        <v>323</v>
      </c>
      <c r="AT33" s="36" t="s">
        <v>324</v>
      </c>
      <c r="AU33" s="36" t="s">
        <v>325</v>
      </c>
      <c r="AV33" s="36" t="s">
        <v>318</v>
      </c>
      <c r="AW33" s="94" t="s">
        <v>625</v>
      </c>
    </row>
    <row r="34" spans="1:49">
      <c r="A34" s="318" t="s">
        <v>363</v>
      </c>
      <c r="B34" s="5">
        <v>229</v>
      </c>
      <c r="C34" s="87" t="s">
        <v>2666</v>
      </c>
      <c r="D34" s="89" t="s">
        <v>2688</v>
      </c>
      <c r="E34" s="26" t="s">
        <v>886</v>
      </c>
      <c r="F34" s="36" t="s">
        <v>638</v>
      </c>
      <c r="G34" s="36" t="s">
        <v>541</v>
      </c>
      <c r="H34" s="26" t="s">
        <v>1257</v>
      </c>
      <c r="I34" s="26">
        <v>1</v>
      </c>
      <c r="J34" s="26" t="s">
        <v>542</v>
      </c>
      <c r="K34" s="26">
        <v>409</v>
      </c>
      <c r="L34" s="36"/>
      <c r="M34" s="36" t="s">
        <v>2704</v>
      </c>
      <c r="N34" s="26">
        <v>100</v>
      </c>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36" t="s">
        <v>543</v>
      </c>
      <c r="AT34" s="36" t="s">
        <v>546</v>
      </c>
      <c r="AU34" s="36" t="s">
        <v>31</v>
      </c>
      <c r="AV34" s="36" t="s">
        <v>663</v>
      </c>
      <c r="AW34" s="94" t="s">
        <v>625</v>
      </c>
    </row>
    <row r="35" spans="1:49">
      <c r="A35" s="318" t="s">
        <v>364</v>
      </c>
      <c r="B35" s="5">
        <v>117</v>
      </c>
      <c r="C35" s="87" t="s">
        <v>2666</v>
      </c>
      <c r="D35" s="89" t="s">
        <v>14</v>
      </c>
      <c r="F35" s="36" t="s">
        <v>626</v>
      </c>
      <c r="G35" s="36" t="s">
        <v>3323</v>
      </c>
      <c r="H35" s="26" t="s">
        <v>1257</v>
      </c>
      <c r="I35" s="26">
        <v>2</v>
      </c>
      <c r="J35" s="26" t="s">
        <v>4508</v>
      </c>
      <c r="K35" s="26" t="s">
        <v>1448</v>
      </c>
      <c r="L35" s="36"/>
      <c r="M35" s="36" t="s">
        <v>14</v>
      </c>
      <c r="N35" s="26">
        <v>100</v>
      </c>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36" t="s">
        <v>4509</v>
      </c>
      <c r="AT35" s="36" t="s">
        <v>4510</v>
      </c>
      <c r="AU35" s="36" t="s">
        <v>31</v>
      </c>
      <c r="AV35" s="36" t="s">
        <v>31</v>
      </c>
      <c r="AW35" s="36" t="s">
        <v>4511</v>
      </c>
    </row>
    <row r="36" spans="1:49">
      <c r="A36" s="316" t="s">
        <v>1297</v>
      </c>
      <c r="B36" s="5">
        <v>166</v>
      </c>
      <c r="C36" s="88" t="s">
        <v>2666</v>
      </c>
      <c r="D36" s="89" t="s">
        <v>1373</v>
      </c>
      <c r="F36" s="58" t="s">
        <v>4519</v>
      </c>
      <c r="G36" s="58" t="s">
        <v>4553</v>
      </c>
      <c r="H36" s="99" t="s">
        <v>1257</v>
      </c>
      <c r="I36" s="99">
        <v>1</v>
      </c>
      <c r="J36" s="99" t="s">
        <v>3522</v>
      </c>
      <c r="K36" s="99" t="s">
        <v>1455</v>
      </c>
      <c r="M36" s="58" t="s">
        <v>31</v>
      </c>
      <c r="AS36" s="36" t="s">
        <v>31</v>
      </c>
      <c r="AT36" s="36" t="s">
        <v>31</v>
      </c>
      <c r="AU36" s="36" t="s">
        <v>31</v>
      </c>
      <c r="AV36" s="36" t="s">
        <v>31</v>
      </c>
    </row>
    <row r="37" spans="1:49">
      <c r="A37" s="318" t="s">
        <v>363</v>
      </c>
      <c r="B37" s="5">
        <v>230</v>
      </c>
      <c r="C37" s="87" t="s">
        <v>2666</v>
      </c>
      <c r="D37" s="89" t="s">
        <v>2689</v>
      </c>
      <c r="E37" s="26" t="s">
        <v>886</v>
      </c>
      <c r="F37" s="36" t="s">
        <v>3523</v>
      </c>
      <c r="G37" s="36" t="s">
        <v>3191</v>
      </c>
      <c r="H37" s="26" t="s">
        <v>1257</v>
      </c>
      <c r="I37" s="26">
        <v>0</v>
      </c>
      <c r="J37" s="26" t="s">
        <v>3192</v>
      </c>
      <c r="K37" s="26" t="s">
        <v>1260</v>
      </c>
      <c r="M37" s="36" t="s">
        <v>2705</v>
      </c>
      <c r="N37" s="26">
        <v>53</v>
      </c>
      <c r="O37" s="26">
        <v>36</v>
      </c>
      <c r="P37" s="26">
        <v>11</v>
      </c>
      <c r="Q37" s="36" t="s">
        <v>1406</v>
      </c>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36" t="s">
        <v>3275</v>
      </c>
      <c r="AT37" s="36" t="s">
        <v>31</v>
      </c>
      <c r="AU37" s="36" t="s">
        <v>3276</v>
      </c>
      <c r="AV37" s="36" t="s">
        <v>3277</v>
      </c>
      <c r="AW37" s="94" t="s">
        <v>625</v>
      </c>
    </row>
    <row r="38" spans="1:49">
      <c r="A38" s="318" t="s">
        <v>468</v>
      </c>
      <c r="B38" s="5">
        <v>157</v>
      </c>
      <c r="C38" s="87" t="s">
        <v>2666</v>
      </c>
      <c r="D38" s="89" t="s">
        <v>467</v>
      </c>
      <c r="F38" s="36" t="s">
        <v>4485</v>
      </c>
      <c r="G38" s="36" t="s">
        <v>650</v>
      </c>
      <c r="H38" s="26" t="s">
        <v>1257</v>
      </c>
      <c r="I38" s="103" t="s">
        <v>1993</v>
      </c>
      <c r="J38" s="26" t="s">
        <v>3291</v>
      </c>
      <c r="K38" s="26" t="s">
        <v>1286</v>
      </c>
      <c r="L38" s="36" t="s">
        <v>31</v>
      </c>
      <c r="M38" s="94" t="s">
        <v>625</v>
      </c>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36" t="s">
        <v>31</v>
      </c>
      <c r="AT38" s="36" t="s">
        <v>31</v>
      </c>
      <c r="AU38" s="36" t="s">
        <v>31</v>
      </c>
      <c r="AV38" s="36" t="s">
        <v>31</v>
      </c>
      <c r="AW38" s="94" t="s">
        <v>625</v>
      </c>
    </row>
    <row r="39" spans="1:49">
      <c r="A39" s="318" t="s">
        <v>363</v>
      </c>
      <c r="B39" s="5">
        <v>230</v>
      </c>
      <c r="C39" s="87" t="s">
        <v>2666</v>
      </c>
      <c r="D39" s="89" t="s">
        <v>2584</v>
      </c>
      <c r="F39" s="36" t="s">
        <v>626</v>
      </c>
      <c r="G39" s="36" t="s">
        <v>650</v>
      </c>
      <c r="H39" s="26" t="s">
        <v>1257</v>
      </c>
      <c r="I39" s="103" t="s">
        <v>1993</v>
      </c>
      <c r="J39" s="26" t="s">
        <v>645</v>
      </c>
      <c r="K39" s="26" t="s">
        <v>1261</v>
      </c>
      <c r="L39" s="36"/>
      <c r="M39" s="36" t="s">
        <v>3278</v>
      </c>
      <c r="N39" s="26"/>
      <c r="O39" s="26" t="s">
        <v>1407</v>
      </c>
      <c r="P39" s="26">
        <v>1</v>
      </c>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36" t="s">
        <v>31</v>
      </c>
      <c r="AT39" s="36" t="s">
        <v>31</v>
      </c>
      <c r="AU39" s="36" t="s">
        <v>31</v>
      </c>
      <c r="AV39" s="36" t="s">
        <v>31</v>
      </c>
      <c r="AW39" s="94" t="s">
        <v>625</v>
      </c>
    </row>
    <row r="40" spans="1:49">
      <c r="A40" s="318" t="s">
        <v>365</v>
      </c>
      <c r="B40" s="2">
        <v>156</v>
      </c>
      <c r="C40" s="87" t="s">
        <v>2666</v>
      </c>
      <c r="D40" s="89" t="s">
        <v>2589</v>
      </c>
      <c r="E40" s="26" t="s">
        <v>588</v>
      </c>
      <c r="F40" s="36" t="s">
        <v>626</v>
      </c>
      <c r="G40" s="36" t="s">
        <v>5257</v>
      </c>
      <c r="H40" s="26"/>
      <c r="I40" s="26"/>
      <c r="J40" s="26" t="s">
        <v>651</v>
      </c>
      <c r="K40" s="26"/>
      <c r="L40" s="36" t="s">
        <v>18</v>
      </c>
      <c r="M40" s="94" t="s">
        <v>625</v>
      </c>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36" t="s">
        <v>4607</v>
      </c>
      <c r="AT40" s="36" t="s">
        <v>5258</v>
      </c>
      <c r="AU40" s="36" t="s">
        <v>5259</v>
      </c>
      <c r="AV40" s="36" t="s">
        <v>5260</v>
      </c>
      <c r="AW40" s="94" t="s">
        <v>625</v>
      </c>
    </row>
    <row r="41" spans="1:49">
      <c r="A41" s="318" t="s">
        <v>365</v>
      </c>
      <c r="B41" s="5">
        <v>149</v>
      </c>
      <c r="C41" s="87" t="s">
        <v>2666</v>
      </c>
      <c r="D41" s="89" t="s">
        <v>38</v>
      </c>
      <c r="F41" s="36" t="s">
        <v>626</v>
      </c>
      <c r="G41" s="36" t="s">
        <v>3287</v>
      </c>
      <c r="H41" s="26">
        <v>0.75</v>
      </c>
      <c r="I41" s="26">
        <v>2</v>
      </c>
      <c r="J41" s="26" t="s">
        <v>660</v>
      </c>
      <c r="K41" s="26" t="s">
        <v>1435</v>
      </c>
      <c r="L41" s="36"/>
      <c r="M41" s="36" t="s">
        <v>41</v>
      </c>
      <c r="N41" s="26">
        <v>75</v>
      </c>
      <c r="O41" s="26">
        <v>10</v>
      </c>
      <c r="P41" s="26"/>
      <c r="Q41" s="26"/>
      <c r="R41" s="26"/>
      <c r="S41" s="26"/>
      <c r="T41" s="26">
        <v>5</v>
      </c>
      <c r="U41" s="26"/>
      <c r="V41" s="26"/>
      <c r="W41" s="26"/>
      <c r="X41" s="26"/>
      <c r="Y41" s="26"/>
      <c r="Z41" s="26"/>
      <c r="AA41" s="26"/>
      <c r="AB41" s="26"/>
      <c r="AC41" s="26"/>
      <c r="AD41" s="26"/>
      <c r="AE41" s="26"/>
      <c r="AF41" s="26"/>
      <c r="AG41" s="26"/>
      <c r="AH41" s="26"/>
      <c r="AI41" s="26"/>
      <c r="AJ41" s="26"/>
      <c r="AK41" s="26">
        <v>10</v>
      </c>
      <c r="AL41" s="26"/>
      <c r="AM41" s="26"/>
      <c r="AN41" s="26"/>
      <c r="AO41" s="26"/>
      <c r="AP41" s="26"/>
      <c r="AQ41" s="26"/>
      <c r="AR41" s="26"/>
      <c r="AS41" s="36" t="s">
        <v>4607</v>
      </c>
      <c r="AT41" s="36" t="s">
        <v>4472</v>
      </c>
      <c r="AU41" s="36" t="s">
        <v>4473</v>
      </c>
      <c r="AV41" s="36" t="s">
        <v>4474</v>
      </c>
      <c r="AW41" s="36" t="s">
        <v>4471</v>
      </c>
    </row>
    <row r="42" spans="1:49">
      <c r="A42" s="318" t="s">
        <v>364</v>
      </c>
      <c r="B42" s="5">
        <v>118</v>
      </c>
      <c r="C42" s="87" t="s">
        <v>2666</v>
      </c>
      <c r="D42" s="89" t="s">
        <v>20</v>
      </c>
      <c r="F42" s="36" t="s">
        <v>626</v>
      </c>
      <c r="G42" s="36" t="s">
        <v>4512</v>
      </c>
      <c r="H42" s="26" t="s">
        <v>1257</v>
      </c>
      <c r="I42" s="26">
        <v>0</v>
      </c>
      <c r="J42" s="26" t="s">
        <v>4513</v>
      </c>
      <c r="K42" s="26" t="s">
        <v>1449</v>
      </c>
      <c r="L42" s="36"/>
      <c r="M42" s="94" t="s">
        <v>625</v>
      </c>
      <c r="N42" s="26"/>
      <c r="O42" s="26">
        <v>99</v>
      </c>
      <c r="P42" s="26">
        <v>1</v>
      </c>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36" t="s">
        <v>4514</v>
      </c>
      <c r="AT42" s="36" t="s">
        <v>4515</v>
      </c>
      <c r="AU42" s="36" t="s">
        <v>31</v>
      </c>
      <c r="AV42" s="36" t="s">
        <v>4516</v>
      </c>
      <c r="AW42" s="94" t="s">
        <v>625</v>
      </c>
    </row>
    <row r="43" spans="1:49">
      <c r="A43" s="318" t="s">
        <v>363</v>
      </c>
      <c r="B43" s="5">
        <v>230</v>
      </c>
      <c r="C43" s="87" t="s">
        <v>2666</v>
      </c>
      <c r="D43" s="89" t="s">
        <v>2690</v>
      </c>
      <c r="E43" s="26" t="s">
        <v>886</v>
      </c>
      <c r="F43" s="36" t="s">
        <v>626</v>
      </c>
      <c r="G43" s="36" t="s">
        <v>650</v>
      </c>
      <c r="H43" s="26" t="s">
        <v>1257</v>
      </c>
      <c r="I43" s="26">
        <v>1</v>
      </c>
      <c r="J43" s="26" t="s">
        <v>3279</v>
      </c>
      <c r="K43" s="26" t="s">
        <v>1262</v>
      </c>
      <c r="L43" s="36"/>
      <c r="M43" s="36" t="s">
        <v>3280</v>
      </c>
      <c r="N43" s="26">
        <v>100</v>
      </c>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36" t="s">
        <v>3281</v>
      </c>
      <c r="AT43" s="36" t="s">
        <v>31</v>
      </c>
      <c r="AU43" s="36" t="s">
        <v>3282</v>
      </c>
      <c r="AV43" s="36" t="s">
        <v>631</v>
      </c>
      <c r="AW43" s="94" t="s">
        <v>625</v>
      </c>
    </row>
    <row r="44" spans="1:49">
      <c r="A44" s="318" t="s">
        <v>1917</v>
      </c>
      <c r="B44" s="5">
        <v>107</v>
      </c>
      <c r="C44" s="87" t="s">
        <v>2666</v>
      </c>
      <c r="D44" s="89" t="s">
        <v>3000</v>
      </c>
      <c r="F44" s="36" t="s">
        <v>626</v>
      </c>
      <c r="G44" s="36" t="s">
        <v>3323</v>
      </c>
      <c r="H44" s="26">
        <v>0.9</v>
      </c>
      <c r="I44" s="26">
        <v>15</v>
      </c>
      <c r="J44" s="26" t="s">
        <v>821</v>
      </c>
      <c r="K44" s="26" t="s">
        <v>1274</v>
      </c>
      <c r="L44" s="36"/>
      <c r="M44" s="36" t="s">
        <v>3001</v>
      </c>
      <c r="N44" s="26">
        <v>100</v>
      </c>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36" t="s">
        <v>822</v>
      </c>
      <c r="AT44" s="36" t="s">
        <v>823</v>
      </c>
      <c r="AU44" s="36" t="s">
        <v>824</v>
      </c>
      <c r="AV44" s="36" t="s">
        <v>825</v>
      </c>
      <c r="AW44" s="94" t="s">
        <v>625</v>
      </c>
    </row>
    <row r="45" spans="1:49">
      <c r="A45" s="316" t="s">
        <v>1297</v>
      </c>
      <c r="B45" s="5">
        <v>170</v>
      </c>
      <c r="C45" s="88" t="s">
        <v>2666</v>
      </c>
      <c r="D45" s="89" t="s">
        <v>1374</v>
      </c>
      <c r="F45" s="58" t="s">
        <v>4519</v>
      </c>
      <c r="G45" s="58" t="s">
        <v>650</v>
      </c>
      <c r="H45" s="99" t="s">
        <v>1257</v>
      </c>
      <c r="I45" s="99">
        <v>2</v>
      </c>
      <c r="J45" s="99" t="s">
        <v>542</v>
      </c>
      <c r="K45" s="99" t="s">
        <v>4554</v>
      </c>
      <c r="O45" s="99">
        <v>50</v>
      </c>
      <c r="Q45" s="99">
        <v>50</v>
      </c>
      <c r="AS45" s="58" t="s">
        <v>31</v>
      </c>
      <c r="AT45" s="58" t="s">
        <v>4555</v>
      </c>
      <c r="AU45" s="58" t="s">
        <v>4556</v>
      </c>
      <c r="AV45" s="58" t="s">
        <v>4551</v>
      </c>
    </row>
    <row r="46" spans="1:49">
      <c r="A46" s="318" t="s">
        <v>1917</v>
      </c>
      <c r="B46" s="5">
        <v>107</v>
      </c>
      <c r="C46" s="87" t="s">
        <v>2666</v>
      </c>
      <c r="D46" s="89" t="s">
        <v>3002</v>
      </c>
      <c r="F46" s="36" t="s">
        <v>659</v>
      </c>
      <c r="G46" s="36" t="s">
        <v>826</v>
      </c>
      <c r="H46" s="26" t="s">
        <v>1257</v>
      </c>
      <c r="I46" s="26">
        <v>1</v>
      </c>
      <c r="J46" s="26" t="s">
        <v>3192</v>
      </c>
      <c r="K46" s="26" t="s">
        <v>1275</v>
      </c>
      <c r="L46" s="36"/>
      <c r="M46" s="36" t="s">
        <v>3681</v>
      </c>
      <c r="N46" s="26" t="s">
        <v>1409</v>
      </c>
      <c r="O46" s="26"/>
      <c r="P46" s="26">
        <v>2</v>
      </c>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36" t="s">
        <v>997</v>
      </c>
      <c r="AT46" s="36" t="s">
        <v>119</v>
      </c>
      <c r="AU46" s="36" t="s">
        <v>998</v>
      </c>
      <c r="AV46" s="36" t="s">
        <v>663</v>
      </c>
      <c r="AW46" s="94" t="s">
        <v>625</v>
      </c>
    </row>
    <row r="47" spans="1:49">
      <c r="A47" s="318" t="s">
        <v>1747</v>
      </c>
      <c r="B47" s="5">
        <v>108</v>
      </c>
      <c r="C47" s="87" t="s">
        <v>2666</v>
      </c>
      <c r="D47" s="89" t="s">
        <v>872</v>
      </c>
      <c r="F47" s="36" t="s">
        <v>626</v>
      </c>
      <c r="G47" s="36" t="s">
        <v>2023</v>
      </c>
      <c r="H47" s="26" t="s">
        <v>1257</v>
      </c>
      <c r="I47" s="26">
        <v>42</v>
      </c>
      <c r="J47" s="26" t="s">
        <v>447</v>
      </c>
      <c r="K47" s="26" t="s">
        <v>447</v>
      </c>
      <c r="L47" s="36"/>
      <c r="M47" s="36" t="s">
        <v>312</v>
      </c>
      <c r="N47" s="26"/>
      <c r="O47" s="26">
        <v>40</v>
      </c>
      <c r="P47" s="26">
        <v>60</v>
      </c>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36" t="s">
        <v>3328</v>
      </c>
      <c r="AT47" s="36" t="s">
        <v>31</v>
      </c>
      <c r="AU47" s="36" t="s">
        <v>31</v>
      </c>
      <c r="AV47" s="36" t="s">
        <v>31</v>
      </c>
      <c r="AW47" s="94" t="s">
        <v>625</v>
      </c>
    </row>
    <row r="48" spans="1:49">
      <c r="A48" s="318" t="s">
        <v>1917</v>
      </c>
      <c r="B48" s="5">
        <v>108</v>
      </c>
      <c r="C48" s="87" t="s">
        <v>2666</v>
      </c>
      <c r="D48" s="89" t="s">
        <v>3004</v>
      </c>
      <c r="F48" s="36" t="s">
        <v>638</v>
      </c>
      <c r="G48" s="36" t="s">
        <v>999</v>
      </c>
      <c r="H48" s="26" t="s">
        <v>1257</v>
      </c>
      <c r="I48" s="26">
        <v>0</v>
      </c>
      <c r="J48" s="26" t="s">
        <v>542</v>
      </c>
      <c r="K48" s="26" t="s">
        <v>1276</v>
      </c>
      <c r="L48" s="36"/>
      <c r="M48" s="36" t="s">
        <v>3005</v>
      </c>
      <c r="N48" s="26">
        <v>97</v>
      </c>
      <c r="O48" s="26">
        <v>2</v>
      </c>
      <c r="P48" s="26">
        <v>1</v>
      </c>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36" t="s">
        <v>1000</v>
      </c>
      <c r="AT48" s="36" t="s">
        <v>1001</v>
      </c>
      <c r="AU48" s="36" t="s">
        <v>1002</v>
      </c>
      <c r="AV48" s="36" t="s">
        <v>663</v>
      </c>
      <c r="AW48" s="94" t="s">
        <v>625</v>
      </c>
    </row>
    <row r="49" spans="1:49">
      <c r="A49" s="316" t="s">
        <v>1297</v>
      </c>
      <c r="B49" s="5">
        <v>174</v>
      </c>
      <c r="C49" s="88" t="s">
        <v>1758</v>
      </c>
      <c r="D49" s="89" t="s">
        <v>1376</v>
      </c>
      <c r="F49" s="58" t="s">
        <v>4519</v>
      </c>
      <c r="G49" s="58" t="s">
        <v>31</v>
      </c>
      <c r="H49" s="99" t="s">
        <v>4557</v>
      </c>
      <c r="I49" s="99">
        <v>0</v>
      </c>
      <c r="J49" s="99" t="s">
        <v>640</v>
      </c>
      <c r="K49" s="99" t="s">
        <v>4558</v>
      </c>
      <c r="O49" s="99" t="s">
        <v>4559</v>
      </c>
      <c r="P49" s="99">
        <v>44</v>
      </c>
      <c r="Q49" s="99" t="s">
        <v>4559</v>
      </c>
      <c r="AS49" s="58" t="s">
        <v>3275</v>
      </c>
      <c r="AT49" s="58" t="s">
        <v>4560</v>
      </c>
      <c r="AU49" s="58" t="s">
        <v>4561</v>
      </c>
      <c r="AV49" s="58" t="s">
        <v>3300</v>
      </c>
    </row>
    <row r="50" spans="1:49">
      <c r="A50" s="318" t="s">
        <v>363</v>
      </c>
      <c r="B50" s="5">
        <v>231</v>
      </c>
      <c r="C50" s="87" t="s">
        <v>2666</v>
      </c>
      <c r="D50" s="89" t="s">
        <v>2691</v>
      </c>
      <c r="E50" s="26" t="s">
        <v>886</v>
      </c>
      <c r="F50" s="36" t="s">
        <v>659</v>
      </c>
      <c r="G50" s="36" t="s">
        <v>3283</v>
      </c>
      <c r="H50" s="26" t="s">
        <v>1257</v>
      </c>
      <c r="I50" s="26">
        <v>2</v>
      </c>
      <c r="J50" s="26" t="s">
        <v>3284</v>
      </c>
      <c r="K50" s="26" t="s">
        <v>1263</v>
      </c>
      <c r="L50" s="36"/>
      <c r="M50" s="36" t="s">
        <v>2706</v>
      </c>
      <c r="N50" s="26">
        <v>99</v>
      </c>
      <c r="O50" s="26"/>
      <c r="P50" s="26">
        <v>1</v>
      </c>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36" t="s">
        <v>3285</v>
      </c>
      <c r="AT50" s="36" t="s">
        <v>3286</v>
      </c>
      <c r="AU50" s="36" t="s">
        <v>31</v>
      </c>
      <c r="AV50" s="36" t="s">
        <v>631</v>
      </c>
      <c r="AW50" s="94" t="s">
        <v>625</v>
      </c>
    </row>
    <row r="51" spans="1:49">
      <c r="A51" s="318" t="s">
        <v>363</v>
      </c>
      <c r="B51" s="5">
        <v>231</v>
      </c>
      <c r="C51" s="87" t="s">
        <v>2666</v>
      </c>
      <c r="D51" s="89" t="s">
        <v>2692</v>
      </c>
      <c r="E51" s="26" t="s">
        <v>886</v>
      </c>
      <c r="F51" s="36" t="s">
        <v>659</v>
      </c>
      <c r="G51" s="36" t="s">
        <v>3287</v>
      </c>
      <c r="H51" s="26" t="s">
        <v>1257</v>
      </c>
      <c r="I51" s="26">
        <v>1</v>
      </c>
      <c r="J51" s="26" t="s">
        <v>3288</v>
      </c>
      <c r="K51" s="26">
        <v>422</v>
      </c>
      <c r="L51" s="36"/>
      <c r="M51" s="36" t="s">
        <v>2707</v>
      </c>
      <c r="N51" s="26">
        <v>99</v>
      </c>
      <c r="O51" s="26"/>
      <c r="P51" s="26">
        <v>1</v>
      </c>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36" t="s">
        <v>3289</v>
      </c>
      <c r="AT51" s="36" t="s">
        <v>31</v>
      </c>
      <c r="AU51" s="36" t="s">
        <v>3290</v>
      </c>
      <c r="AV51" s="36" t="s">
        <v>663</v>
      </c>
      <c r="AW51" s="94" t="s">
        <v>625</v>
      </c>
    </row>
    <row r="52" spans="1:49">
      <c r="A52" s="318" t="s">
        <v>1917</v>
      </c>
      <c r="B52" s="5">
        <v>108</v>
      </c>
      <c r="C52" s="87" t="s">
        <v>2666</v>
      </c>
      <c r="D52" s="89" t="s">
        <v>3006</v>
      </c>
      <c r="F52" s="36" t="s">
        <v>626</v>
      </c>
      <c r="G52" s="36" t="s">
        <v>139</v>
      </c>
      <c r="H52" s="26" t="s">
        <v>1257</v>
      </c>
      <c r="I52" s="26">
        <v>1</v>
      </c>
      <c r="J52" s="26" t="s">
        <v>656</v>
      </c>
      <c r="K52" s="26" t="s">
        <v>1277</v>
      </c>
      <c r="L52" s="36"/>
      <c r="M52" s="36" t="s">
        <v>3007</v>
      </c>
      <c r="N52" s="26">
        <v>99</v>
      </c>
      <c r="O52" s="26"/>
      <c r="P52" s="26">
        <v>1</v>
      </c>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36" t="s">
        <v>140</v>
      </c>
      <c r="AT52" s="36" t="s">
        <v>141</v>
      </c>
      <c r="AU52" s="36" t="s">
        <v>142</v>
      </c>
      <c r="AV52" s="36" t="s">
        <v>143</v>
      </c>
      <c r="AW52" s="94" t="s">
        <v>625</v>
      </c>
    </row>
    <row r="53" spans="1:49">
      <c r="A53" s="318" t="s">
        <v>1917</v>
      </c>
      <c r="B53" s="5">
        <v>109</v>
      </c>
      <c r="C53" s="87" t="s">
        <v>2666</v>
      </c>
      <c r="D53" s="89" t="s">
        <v>3008</v>
      </c>
      <c r="F53" s="36" t="s">
        <v>144</v>
      </c>
      <c r="G53" s="36" t="s">
        <v>650</v>
      </c>
      <c r="H53" s="26" t="s">
        <v>1257</v>
      </c>
      <c r="I53" s="26">
        <v>3</v>
      </c>
      <c r="J53" s="26" t="s">
        <v>660</v>
      </c>
      <c r="K53" s="26" t="s">
        <v>1278</v>
      </c>
      <c r="L53" s="36"/>
      <c r="M53" s="36" t="s">
        <v>3682</v>
      </c>
      <c r="N53" s="26">
        <v>98</v>
      </c>
      <c r="O53" s="26" t="s">
        <v>1410</v>
      </c>
      <c r="P53" s="26">
        <v>1</v>
      </c>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36" t="s">
        <v>3499</v>
      </c>
      <c r="AT53" s="36" t="s">
        <v>3500</v>
      </c>
      <c r="AU53" s="36" t="s">
        <v>3501</v>
      </c>
      <c r="AV53" s="36" t="s">
        <v>3502</v>
      </c>
      <c r="AW53" s="94" t="s">
        <v>625</v>
      </c>
    </row>
    <row r="54" spans="1:49">
      <c r="A54" s="318" t="s">
        <v>363</v>
      </c>
      <c r="B54" s="5">
        <v>232</v>
      </c>
      <c r="C54" s="87" t="s">
        <v>2666</v>
      </c>
      <c r="D54" s="89" t="s">
        <v>2693</v>
      </c>
      <c r="E54" s="26" t="s">
        <v>885</v>
      </c>
      <c r="F54" s="36" t="s">
        <v>659</v>
      </c>
      <c r="G54" s="36" t="s">
        <v>650</v>
      </c>
      <c r="H54" s="26" t="s">
        <v>1257</v>
      </c>
      <c r="I54" s="26">
        <v>1</v>
      </c>
      <c r="J54" s="26" t="s">
        <v>3291</v>
      </c>
      <c r="K54" s="26" t="s">
        <v>1264</v>
      </c>
      <c r="L54" s="36"/>
      <c r="M54" s="36" t="s">
        <v>39</v>
      </c>
      <c r="N54" s="26">
        <v>100</v>
      </c>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36" t="s">
        <v>3292</v>
      </c>
      <c r="AT54" s="36" t="s">
        <v>3293</v>
      </c>
      <c r="AU54" s="36" t="s">
        <v>3294</v>
      </c>
      <c r="AV54" s="36" t="s">
        <v>3295</v>
      </c>
      <c r="AW54" s="94" t="s">
        <v>625</v>
      </c>
    </row>
    <row r="55" spans="1:49">
      <c r="A55" s="318" t="s">
        <v>1917</v>
      </c>
      <c r="B55" s="5">
        <v>110</v>
      </c>
      <c r="C55" s="87" t="s">
        <v>2666</v>
      </c>
      <c r="D55" s="89" t="s">
        <v>3009</v>
      </c>
      <c r="F55" s="36" t="s">
        <v>638</v>
      </c>
      <c r="G55" s="36" t="s">
        <v>650</v>
      </c>
      <c r="H55" s="26" t="s">
        <v>1257</v>
      </c>
      <c r="I55" s="26">
        <v>3</v>
      </c>
      <c r="J55" s="26" t="s">
        <v>3291</v>
      </c>
      <c r="K55" s="26" t="s">
        <v>1279</v>
      </c>
      <c r="L55" s="36"/>
      <c r="M55" s="36" t="s">
        <v>3010</v>
      </c>
      <c r="N55" s="26">
        <v>99</v>
      </c>
      <c r="O55" s="26"/>
      <c r="P55" s="26">
        <v>1</v>
      </c>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36" t="s">
        <v>641</v>
      </c>
      <c r="AT55" s="36" t="s">
        <v>3503</v>
      </c>
      <c r="AU55" s="36" t="s">
        <v>31</v>
      </c>
      <c r="AV55" s="36" t="s">
        <v>3504</v>
      </c>
      <c r="AW55" s="94" t="s">
        <v>625</v>
      </c>
    </row>
    <row r="56" spans="1:49">
      <c r="A56" s="318" t="s">
        <v>365</v>
      </c>
      <c r="B56" s="2">
        <v>157</v>
      </c>
      <c r="C56" s="87" t="s">
        <v>2666</v>
      </c>
      <c r="D56" s="89" t="s">
        <v>261</v>
      </c>
      <c r="E56" s="26" t="s">
        <v>588</v>
      </c>
      <c r="F56" s="36" t="s">
        <v>626</v>
      </c>
      <c r="G56" s="36" t="s">
        <v>5261</v>
      </c>
      <c r="H56" s="26"/>
      <c r="I56" s="26"/>
      <c r="J56" s="26" t="s">
        <v>3291</v>
      </c>
      <c r="K56" s="26"/>
      <c r="L56" s="36" t="s">
        <v>5262</v>
      </c>
      <c r="M56" s="94" t="s">
        <v>625</v>
      </c>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36" t="s">
        <v>5263</v>
      </c>
      <c r="AT56" s="36" t="s">
        <v>5264</v>
      </c>
      <c r="AU56" s="36" t="s">
        <v>5266</v>
      </c>
      <c r="AV56" s="36" t="s">
        <v>5265</v>
      </c>
      <c r="AW56" s="94" t="s">
        <v>625</v>
      </c>
    </row>
    <row r="57" spans="1:49">
      <c r="A57" s="318" t="s">
        <v>1747</v>
      </c>
      <c r="B57" s="5">
        <v>108</v>
      </c>
      <c r="C57" s="87" t="s">
        <v>2666</v>
      </c>
      <c r="D57" s="89" t="s">
        <v>873</v>
      </c>
      <c r="F57" s="36" t="s">
        <v>626</v>
      </c>
      <c r="G57" s="36" t="s">
        <v>3323</v>
      </c>
      <c r="H57" s="26" t="s">
        <v>1257</v>
      </c>
      <c r="I57" s="26">
        <v>1</v>
      </c>
      <c r="J57" s="26" t="s">
        <v>3291</v>
      </c>
      <c r="K57" s="26" t="s">
        <v>1462</v>
      </c>
      <c r="L57" s="36"/>
      <c r="M57" s="36" t="s">
        <v>2342</v>
      </c>
      <c r="N57" s="26">
        <v>99</v>
      </c>
      <c r="O57" s="26"/>
      <c r="P57" s="26">
        <v>1</v>
      </c>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36" t="s">
        <v>2024</v>
      </c>
      <c r="AT57" s="36" t="s">
        <v>2025</v>
      </c>
      <c r="AU57" s="36" t="s">
        <v>3676</v>
      </c>
      <c r="AV57" s="36" t="s">
        <v>2026</v>
      </c>
      <c r="AW57" s="94" t="s">
        <v>625</v>
      </c>
    </row>
    <row r="58" spans="1:49">
      <c r="A58" s="318" t="s">
        <v>468</v>
      </c>
      <c r="B58" s="5">
        <v>158</v>
      </c>
      <c r="C58" s="87" t="s">
        <v>2666</v>
      </c>
      <c r="D58" s="89" t="s">
        <v>21</v>
      </c>
      <c r="F58" s="36" t="s">
        <v>626</v>
      </c>
      <c r="G58" s="36" t="s">
        <v>650</v>
      </c>
      <c r="H58" s="26" t="s">
        <v>1257</v>
      </c>
      <c r="I58" s="26">
        <v>7</v>
      </c>
      <c r="J58" s="26" t="s">
        <v>3279</v>
      </c>
      <c r="K58" s="26" t="s">
        <v>1442</v>
      </c>
      <c r="L58" s="36" t="s">
        <v>120</v>
      </c>
      <c r="M58" s="94" t="s">
        <v>625</v>
      </c>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36" t="s">
        <v>4486</v>
      </c>
      <c r="AT58" s="36" t="s">
        <v>4487</v>
      </c>
      <c r="AU58" s="36" t="s">
        <v>31</v>
      </c>
      <c r="AV58" s="36" t="s">
        <v>31</v>
      </c>
      <c r="AW58" s="36" t="s">
        <v>4488</v>
      </c>
    </row>
    <row r="59" spans="1:49">
      <c r="A59" s="318" t="s">
        <v>364</v>
      </c>
      <c r="B59" s="5">
        <v>119</v>
      </c>
      <c r="C59" s="87" t="s">
        <v>2666</v>
      </c>
      <c r="D59" s="89" t="s">
        <v>21</v>
      </c>
      <c r="F59" s="36" t="s">
        <v>626</v>
      </c>
      <c r="G59" s="36" t="s">
        <v>650</v>
      </c>
      <c r="H59" s="26">
        <v>1.4</v>
      </c>
      <c r="I59" s="26">
        <v>7</v>
      </c>
      <c r="J59" s="26" t="s">
        <v>3279</v>
      </c>
      <c r="K59" s="26" t="s">
        <v>1442</v>
      </c>
      <c r="L59" s="36"/>
      <c r="M59" s="36" t="s">
        <v>941</v>
      </c>
      <c r="N59" s="26"/>
      <c r="O59" s="26"/>
      <c r="P59" s="26">
        <v>98</v>
      </c>
      <c r="Q59" s="26"/>
      <c r="R59" s="26"/>
      <c r="S59" s="26"/>
      <c r="T59" s="26"/>
      <c r="U59" s="26"/>
      <c r="V59" s="26"/>
      <c r="W59" s="26"/>
      <c r="X59" s="26"/>
      <c r="Y59" s="26"/>
      <c r="Z59" s="26"/>
      <c r="AA59" s="26"/>
      <c r="AB59" s="26"/>
      <c r="AC59" s="26"/>
      <c r="AD59" s="26"/>
      <c r="AE59" s="26"/>
      <c r="AF59" s="26"/>
      <c r="AG59" s="26"/>
      <c r="AH59" s="26"/>
      <c r="AI59" s="26"/>
      <c r="AJ59" s="26"/>
      <c r="AK59" s="26"/>
      <c r="AL59" s="26">
        <v>1</v>
      </c>
      <c r="AM59" s="26">
        <v>1</v>
      </c>
      <c r="AN59" s="26"/>
      <c r="AO59" s="26"/>
      <c r="AP59" s="26"/>
      <c r="AQ59" s="26"/>
      <c r="AR59" s="26"/>
      <c r="AS59" s="36" t="s">
        <v>2907</v>
      </c>
      <c r="AT59" s="36" t="s">
        <v>4517</v>
      </c>
      <c r="AU59" s="36" t="s">
        <v>31</v>
      </c>
      <c r="AV59" s="36" t="s">
        <v>4518</v>
      </c>
      <c r="AW59" s="36" t="s">
        <v>4520</v>
      </c>
    </row>
    <row r="60" spans="1:49">
      <c r="A60" s="318" t="s">
        <v>365</v>
      </c>
      <c r="B60" s="2">
        <v>157</v>
      </c>
      <c r="C60" s="87" t="s">
        <v>2666</v>
      </c>
      <c r="D60" s="89" t="s">
        <v>262</v>
      </c>
      <c r="E60" s="26" t="s">
        <v>588</v>
      </c>
      <c r="F60" s="36" t="s">
        <v>3523</v>
      </c>
      <c r="G60" s="36" t="s">
        <v>650</v>
      </c>
      <c r="H60" s="26"/>
      <c r="I60" s="26"/>
      <c r="J60" s="26" t="s">
        <v>3318</v>
      </c>
      <c r="K60" s="26"/>
      <c r="L60" s="36" t="s">
        <v>687</v>
      </c>
      <c r="M60" s="94" t="s">
        <v>625</v>
      </c>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T60" s="36" t="s">
        <v>5267</v>
      </c>
      <c r="AW60" s="94" t="s">
        <v>625</v>
      </c>
    </row>
    <row r="61" spans="1:49">
      <c r="A61" s="318" t="s">
        <v>364</v>
      </c>
      <c r="B61" s="5">
        <v>119</v>
      </c>
      <c r="C61" s="87" t="s">
        <v>2666</v>
      </c>
      <c r="D61" s="89" t="s">
        <v>22</v>
      </c>
      <c r="F61" s="36" t="s">
        <v>4519</v>
      </c>
      <c r="G61" s="36" t="s">
        <v>3287</v>
      </c>
      <c r="H61" s="26" t="s">
        <v>1257</v>
      </c>
      <c r="I61" s="26">
        <v>2</v>
      </c>
      <c r="J61" s="26" t="s">
        <v>651</v>
      </c>
      <c r="K61" s="26" t="s">
        <v>1450</v>
      </c>
      <c r="L61" s="36"/>
      <c r="M61" s="36" t="s">
        <v>23</v>
      </c>
      <c r="N61" s="26">
        <v>100</v>
      </c>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36" t="s">
        <v>3328</v>
      </c>
      <c r="AT61" s="36" t="s">
        <v>31</v>
      </c>
      <c r="AU61" s="36" t="s">
        <v>31</v>
      </c>
      <c r="AV61" s="36" t="s">
        <v>31</v>
      </c>
      <c r="AW61" s="94" t="s">
        <v>625</v>
      </c>
    </row>
    <row r="62" spans="1:49">
      <c r="A62" s="318" t="s">
        <v>1747</v>
      </c>
      <c r="B62" s="5">
        <v>109</v>
      </c>
      <c r="C62" s="87" t="s">
        <v>2666</v>
      </c>
      <c r="D62" s="89" t="s">
        <v>874</v>
      </c>
      <c r="F62" s="36" t="s">
        <v>626</v>
      </c>
      <c r="G62" s="36" t="s">
        <v>3323</v>
      </c>
      <c r="H62" s="26" t="s">
        <v>1257</v>
      </c>
      <c r="I62" s="26">
        <v>2</v>
      </c>
      <c r="J62" s="26" t="s">
        <v>651</v>
      </c>
      <c r="K62" s="26" t="s">
        <v>1463</v>
      </c>
      <c r="L62" s="36"/>
      <c r="M62" s="94" t="s">
        <v>625</v>
      </c>
      <c r="N62" s="26"/>
      <c r="O62" s="26">
        <v>20</v>
      </c>
      <c r="P62" s="26">
        <v>80</v>
      </c>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36" t="s">
        <v>31</v>
      </c>
      <c r="AT62" s="36" t="s">
        <v>31</v>
      </c>
      <c r="AU62" s="36" t="s">
        <v>31</v>
      </c>
      <c r="AV62" s="36" t="s">
        <v>2022</v>
      </c>
      <c r="AW62" s="94" t="s">
        <v>625</v>
      </c>
    </row>
    <row r="63" spans="1:49">
      <c r="A63" s="318" t="s">
        <v>364</v>
      </c>
      <c r="B63" s="5">
        <v>119</v>
      </c>
      <c r="C63" s="87" t="s">
        <v>2666</v>
      </c>
      <c r="D63" s="89" t="s">
        <v>24</v>
      </c>
      <c r="F63" s="36" t="s">
        <v>626</v>
      </c>
      <c r="G63" s="36" t="s">
        <v>3323</v>
      </c>
      <c r="H63" s="26" t="s">
        <v>1257</v>
      </c>
      <c r="I63" s="26">
        <v>1</v>
      </c>
      <c r="J63" s="26" t="s">
        <v>4499</v>
      </c>
      <c r="K63" s="26" t="s">
        <v>1451</v>
      </c>
      <c r="L63" s="36"/>
      <c r="M63" s="94" t="s">
        <v>625</v>
      </c>
      <c r="N63" s="26"/>
      <c r="O63" s="26">
        <v>99</v>
      </c>
      <c r="P63" s="26">
        <v>1</v>
      </c>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36" t="s">
        <v>3285</v>
      </c>
      <c r="AT63" s="36" t="s">
        <v>31</v>
      </c>
      <c r="AU63" s="36" t="s">
        <v>31</v>
      </c>
      <c r="AV63" s="36" t="s">
        <v>31</v>
      </c>
      <c r="AW63" s="94" t="s">
        <v>625</v>
      </c>
    </row>
    <row r="64" spans="1:49">
      <c r="A64" s="318" t="s">
        <v>1917</v>
      </c>
      <c r="B64" s="5">
        <v>110</v>
      </c>
      <c r="C64" s="87" t="s">
        <v>2666</v>
      </c>
      <c r="D64" s="89" t="s">
        <v>3011</v>
      </c>
      <c r="F64" s="36" t="s">
        <v>659</v>
      </c>
      <c r="G64" s="36" t="s">
        <v>3505</v>
      </c>
      <c r="H64" s="26">
        <v>1.56</v>
      </c>
      <c r="I64" s="26">
        <v>2</v>
      </c>
      <c r="J64" s="26" t="s">
        <v>3291</v>
      </c>
      <c r="K64" s="26" t="s">
        <v>1280</v>
      </c>
      <c r="L64" s="36"/>
      <c r="M64" s="36" t="s">
        <v>3012</v>
      </c>
      <c r="N64" s="26">
        <v>44</v>
      </c>
      <c r="O64" s="26">
        <v>4</v>
      </c>
      <c r="P64" s="26">
        <v>1</v>
      </c>
      <c r="Q64" s="26"/>
      <c r="R64" s="26"/>
      <c r="S64" s="26"/>
      <c r="T64" s="26"/>
      <c r="U64" s="26"/>
      <c r="V64" s="26"/>
      <c r="W64" s="26"/>
      <c r="X64" s="26"/>
      <c r="Y64" s="26"/>
      <c r="Z64" s="26"/>
      <c r="AA64" s="26">
        <v>51</v>
      </c>
      <c r="AB64" s="26"/>
      <c r="AC64" s="26"/>
      <c r="AD64" s="26"/>
      <c r="AE64" s="26"/>
      <c r="AF64" s="26"/>
      <c r="AG64" s="26"/>
      <c r="AH64" s="26"/>
      <c r="AI64" s="26"/>
      <c r="AJ64" s="26"/>
      <c r="AK64" s="26"/>
      <c r="AL64" s="26"/>
      <c r="AM64" s="26"/>
      <c r="AN64" s="26"/>
      <c r="AO64" s="26"/>
      <c r="AP64" s="26"/>
      <c r="AQ64" s="26"/>
      <c r="AR64" s="26"/>
      <c r="AS64" s="36" t="s">
        <v>3506</v>
      </c>
      <c r="AT64" s="36" t="s">
        <v>3507</v>
      </c>
      <c r="AU64" s="36" t="s">
        <v>3508</v>
      </c>
      <c r="AV64" s="36" t="s">
        <v>3509</v>
      </c>
      <c r="AW64" s="94" t="s">
        <v>625</v>
      </c>
    </row>
    <row r="65" spans="1:49">
      <c r="A65" s="318" t="s">
        <v>364</v>
      </c>
      <c r="B65" s="5">
        <v>120</v>
      </c>
      <c r="C65" s="87" t="s">
        <v>2666</v>
      </c>
      <c r="D65" s="89" t="s">
        <v>25</v>
      </c>
      <c r="F65" s="36" t="s">
        <v>4485</v>
      </c>
      <c r="G65" s="36" t="s">
        <v>650</v>
      </c>
      <c r="H65" s="26">
        <v>1.3</v>
      </c>
      <c r="I65" s="26">
        <v>0</v>
      </c>
      <c r="J65" s="26" t="s">
        <v>3291</v>
      </c>
      <c r="K65" s="26" t="s">
        <v>1452</v>
      </c>
      <c r="L65" s="36"/>
      <c r="M65" s="36" t="s">
        <v>29</v>
      </c>
      <c r="N65" s="26">
        <v>99</v>
      </c>
      <c r="O65" s="26"/>
      <c r="P65" s="26">
        <v>1</v>
      </c>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36" t="s">
        <v>3328</v>
      </c>
      <c r="AT65" s="36" t="s">
        <v>4521</v>
      </c>
      <c r="AU65" s="36" t="s">
        <v>4522</v>
      </c>
      <c r="AV65" s="36" t="s">
        <v>4523</v>
      </c>
      <c r="AW65" s="36" t="s">
        <v>4524</v>
      </c>
    </row>
    <row r="66" spans="1:49">
      <c r="A66" s="322" t="s">
        <v>2273</v>
      </c>
      <c r="B66" s="5">
        <v>14</v>
      </c>
      <c r="C66" s="88" t="s">
        <v>2666</v>
      </c>
      <c r="D66" s="89" t="s">
        <v>2256</v>
      </c>
      <c r="F66" s="36" t="s">
        <v>4485</v>
      </c>
      <c r="G66" s="36" t="s">
        <v>2258</v>
      </c>
      <c r="H66" s="26" t="s">
        <v>1257</v>
      </c>
      <c r="I66" s="26">
        <v>0</v>
      </c>
      <c r="J66" s="26" t="s">
        <v>3318</v>
      </c>
      <c r="K66" s="26" t="s">
        <v>1286</v>
      </c>
      <c r="L66" s="36"/>
      <c r="N66" s="26"/>
      <c r="O66" s="26" t="s">
        <v>1410</v>
      </c>
      <c r="P66" s="26" t="s">
        <v>1410</v>
      </c>
      <c r="Q66" s="26"/>
      <c r="R66" s="26"/>
      <c r="S66" s="26"/>
      <c r="T66" s="26"/>
      <c r="U66" s="26"/>
      <c r="V66" s="26"/>
      <c r="W66" s="26"/>
      <c r="X66" s="26"/>
      <c r="Y66" s="26">
        <v>99</v>
      </c>
      <c r="Z66" s="26"/>
      <c r="AA66" s="26"/>
      <c r="AB66" s="26"/>
      <c r="AC66" s="26"/>
      <c r="AD66" s="26"/>
      <c r="AE66" s="26"/>
      <c r="AF66" s="26"/>
      <c r="AG66" s="26"/>
      <c r="AH66" s="26"/>
      <c r="AI66" s="26"/>
      <c r="AJ66" s="26"/>
      <c r="AK66" s="26"/>
      <c r="AL66" s="26"/>
      <c r="AM66" s="26"/>
      <c r="AN66" s="26"/>
      <c r="AO66" s="26"/>
      <c r="AP66" s="26"/>
      <c r="AQ66" s="26"/>
      <c r="AR66" s="26"/>
      <c r="AS66" s="36" t="s">
        <v>3275</v>
      </c>
      <c r="AT66" s="36" t="s">
        <v>2259</v>
      </c>
      <c r="AU66" s="36" t="s">
        <v>824</v>
      </c>
      <c r="AV66" s="36" t="s">
        <v>2260</v>
      </c>
    </row>
    <row r="67" spans="1:49">
      <c r="A67" s="318" t="s">
        <v>363</v>
      </c>
      <c r="B67" s="5">
        <v>232</v>
      </c>
      <c r="C67" s="87" t="s">
        <v>2666</v>
      </c>
      <c r="D67" s="89" t="s">
        <v>40</v>
      </c>
      <c r="E67" s="26" t="s">
        <v>885</v>
      </c>
      <c r="F67" s="36" t="s">
        <v>626</v>
      </c>
      <c r="G67" s="36" t="s">
        <v>650</v>
      </c>
      <c r="H67" s="26" t="s">
        <v>1257</v>
      </c>
      <c r="I67" s="26">
        <v>3</v>
      </c>
      <c r="J67" s="26" t="s">
        <v>640</v>
      </c>
      <c r="K67" s="26" t="s">
        <v>1265</v>
      </c>
      <c r="L67" s="36"/>
      <c r="M67" s="36" t="s">
        <v>3296</v>
      </c>
      <c r="N67" s="26" t="s">
        <v>1414</v>
      </c>
      <c r="O67" s="26"/>
      <c r="P67" s="26">
        <v>1</v>
      </c>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36" t="s">
        <v>3297</v>
      </c>
      <c r="AT67" s="36" t="s">
        <v>3298</v>
      </c>
      <c r="AU67" s="36" t="s">
        <v>3299</v>
      </c>
      <c r="AV67" s="36" t="s">
        <v>3300</v>
      </c>
      <c r="AW67" s="94" t="s">
        <v>625</v>
      </c>
    </row>
    <row r="68" spans="1:49">
      <c r="A68" s="318" t="s">
        <v>1747</v>
      </c>
      <c r="B68" s="5">
        <v>109</v>
      </c>
      <c r="C68" s="87" t="s">
        <v>2666</v>
      </c>
      <c r="D68" s="89" t="s">
        <v>875</v>
      </c>
      <c r="F68" s="36" t="s">
        <v>626</v>
      </c>
      <c r="G68" s="36" t="s">
        <v>650</v>
      </c>
      <c r="H68" s="26" t="s">
        <v>1257</v>
      </c>
      <c r="I68" s="26">
        <v>1</v>
      </c>
      <c r="J68" s="26" t="s">
        <v>3291</v>
      </c>
      <c r="K68" s="26" t="s">
        <v>1259</v>
      </c>
      <c r="L68" s="36"/>
      <c r="M68" s="36" t="s">
        <v>313</v>
      </c>
      <c r="N68" s="26">
        <v>99</v>
      </c>
      <c r="O68" s="26"/>
      <c r="P68" s="26">
        <v>1</v>
      </c>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36" t="s">
        <v>2027</v>
      </c>
      <c r="AT68" s="36" t="s">
        <v>2028</v>
      </c>
      <c r="AU68" s="36" t="s">
        <v>31</v>
      </c>
      <c r="AV68" s="36" t="s">
        <v>2026</v>
      </c>
      <c r="AW68" s="94" t="s">
        <v>625</v>
      </c>
    </row>
    <row r="69" spans="1:49">
      <c r="A69" s="318" t="s">
        <v>1917</v>
      </c>
      <c r="B69" s="5">
        <v>110</v>
      </c>
      <c r="C69" s="87" t="s">
        <v>2666</v>
      </c>
      <c r="D69" s="89" t="s">
        <v>3013</v>
      </c>
      <c r="F69" s="36" t="s">
        <v>626</v>
      </c>
      <c r="G69" s="36" t="s">
        <v>3510</v>
      </c>
      <c r="H69" s="26" t="s">
        <v>1257</v>
      </c>
      <c r="I69" s="26">
        <v>0</v>
      </c>
      <c r="J69" s="26" t="s">
        <v>3291</v>
      </c>
      <c r="K69" s="26" t="s">
        <v>1281</v>
      </c>
      <c r="L69" s="36"/>
      <c r="M69" s="36" t="s">
        <v>3683</v>
      </c>
      <c r="N69" s="26">
        <v>95</v>
      </c>
      <c r="O69" s="26"/>
      <c r="P69" s="26">
        <v>2</v>
      </c>
      <c r="Q69" s="26"/>
      <c r="R69" s="26"/>
      <c r="S69" s="26"/>
      <c r="T69" s="26"/>
      <c r="U69" s="26"/>
      <c r="V69" s="26"/>
      <c r="W69" s="26"/>
      <c r="X69" s="26"/>
      <c r="Y69" s="26"/>
      <c r="Z69" s="26"/>
      <c r="AA69" s="26"/>
      <c r="AB69" s="26"/>
      <c r="AC69" s="26"/>
      <c r="AD69" s="26"/>
      <c r="AE69" s="26"/>
      <c r="AF69" s="26"/>
      <c r="AG69" s="26"/>
      <c r="AH69" s="26"/>
      <c r="AI69" s="26"/>
      <c r="AJ69" s="26"/>
      <c r="AK69" s="26"/>
      <c r="AL69" s="26"/>
      <c r="AM69" s="26"/>
      <c r="AN69" s="26">
        <v>3</v>
      </c>
      <c r="AO69" s="26"/>
      <c r="AP69" s="26"/>
      <c r="AQ69" s="26"/>
      <c r="AR69" s="26"/>
      <c r="AS69" s="36" t="s">
        <v>5303</v>
      </c>
      <c r="AT69" s="36" t="s">
        <v>3511</v>
      </c>
      <c r="AU69" s="36" t="s">
        <v>1002</v>
      </c>
      <c r="AV69" s="36" t="s">
        <v>3512</v>
      </c>
      <c r="AW69" s="94" t="s">
        <v>625</v>
      </c>
    </row>
    <row r="70" spans="1:49">
      <c r="A70" s="318" t="s">
        <v>1917</v>
      </c>
      <c r="B70" s="5">
        <v>111</v>
      </c>
      <c r="C70" s="87" t="s">
        <v>2666</v>
      </c>
      <c r="D70" s="89" t="s">
        <v>264</v>
      </c>
      <c r="E70" s="26" t="s">
        <v>263</v>
      </c>
      <c r="F70" s="36" t="s">
        <v>626</v>
      </c>
      <c r="G70" s="36" t="s">
        <v>650</v>
      </c>
      <c r="H70" s="26" t="s">
        <v>1257</v>
      </c>
      <c r="I70" s="26">
        <v>2</v>
      </c>
      <c r="J70" s="26" t="s">
        <v>3279</v>
      </c>
      <c r="K70" s="26" t="s">
        <v>1281</v>
      </c>
      <c r="L70" s="36"/>
      <c r="M70" s="36" t="s">
        <v>3014</v>
      </c>
      <c r="N70" s="26">
        <v>99</v>
      </c>
      <c r="O70" s="26"/>
      <c r="P70" s="26">
        <v>1</v>
      </c>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36" t="s">
        <v>3513</v>
      </c>
      <c r="AT70" s="36" t="s">
        <v>3514</v>
      </c>
      <c r="AU70" s="36" t="s">
        <v>3515</v>
      </c>
      <c r="AV70" s="36" t="s">
        <v>3516</v>
      </c>
      <c r="AW70" s="94" t="s">
        <v>625</v>
      </c>
    </row>
    <row r="71" spans="1:49">
      <c r="A71" s="318" t="s">
        <v>365</v>
      </c>
      <c r="B71" s="2">
        <v>159</v>
      </c>
      <c r="C71" s="87" t="s">
        <v>2666</v>
      </c>
      <c r="D71" s="89" t="s">
        <v>264</v>
      </c>
      <c r="E71" s="26" t="s">
        <v>588</v>
      </c>
      <c r="F71" s="36" t="s">
        <v>626</v>
      </c>
      <c r="G71" s="36" t="s">
        <v>650</v>
      </c>
      <c r="H71" s="26"/>
      <c r="I71" s="26"/>
      <c r="J71" s="26" t="s">
        <v>3279</v>
      </c>
      <c r="K71" s="26"/>
      <c r="L71" s="36"/>
      <c r="M71" s="36" t="s">
        <v>3014</v>
      </c>
      <c r="N71" s="26">
        <v>99</v>
      </c>
      <c r="O71" s="26"/>
      <c r="P71" s="26">
        <v>1</v>
      </c>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36" t="s">
        <v>5268</v>
      </c>
      <c r="AT71" s="36" t="s">
        <v>3514</v>
      </c>
      <c r="AU71" s="36" t="s">
        <v>3515</v>
      </c>
      <c r="AV71" s="36" t="s">
        <v>5269</v>
      </c>
      <c r="AW71" s="94" t="s">
        <v>625</v>
      </c>
    </row>
    <row r="72" spans="1:49">
      <c r="A72" s="318" t="s">
        <v>363</v>
      </c>
      <c r="B72" s="5">
        <v>233</v>
      </c>
      <c r="C72" s="87" t="s">
        <v>2666</v>
      </c>
      <c r="D72" s="89" t="s">
        <v>2694</v>
      </c>
      <c r="E72" s="26" t="s">
        <v>885</v>
      </c>
      <c r="F72" s="36" t="s">
        <v>659</v>
      </c>
      <c r="G72" s="36" t="s">
        <v>650</v>
      </c>
      <c r="H72" s="26" t="s">
        <v>1257</v>
      </c>
      <c r="I72" s="26">
        <v>3</v>
      </c>
      <c r="J72" s="26" t="s">
        <v>3291</v>
      </c>
      <c r="K72" s="26" t="s">
        <v>1266</v>
      </c>
      <c r="L72" s="36"/>
      <c r="M72" s="36" t="s">
        <v>2709</v>
      </c>
      <c r="N72" s="26">
        <v>72</v>
      </c>
      <c r="O72" s="26">
        <v>27</v>
      </c>
      <c r="P72" s="26">
        <v>1</v>
      </c>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36" t="s">
        <v>121</v>
      </c>
      <c r="AT72" s="36" t="s">
        <v>122</v>
      </c>
      <c r="AU72" s="36" t="s">
        <v>123</v>
      </c>
      <c r="AV72" s="36" t="s">
        <v>3301</v>
      </c>
      <c r="AW72" s="94" t="s">
        <v>625</v>
      </c>
    </row>
    <row r="73" spans="1:49">
      <c r="A73" s="318" t="s">
        <v>1747</v>
      </c>
      <c r="B73" s="5">
        <v>110</v>
      </c>
      <c r="C73" s="87" t="s">
        <v>2666</v>
      </c>
      <c r="D73" s="89" t="s">
        <v>876</v>
      </c>
      <c r="F73" s="36" t="s">
        <v>4519</v>
      </c>
      <c r="G73" s="36" t="s">
        <v>3323</v>
      </c>
      <c r="H73" s="26" t="s">
        <v>1257</v>
      </c>
      <c r="I73" s="26">
        <v>0</v>
      </c>
      <c r="J73" s="26" t="s">
        <v>651</v>
      </c>
      <c r="K73" s="26" t="s">
        <v>1464</v>
      </c>
      <c r="L73" s="36"/>
      <c r="M73" s="36" t="s">
        <v>881</v>
      </c>
      <c r="N73" s="26">
        <v>99</v>
      </c>
      <c r="O73" s="26"/>
      <c r="P73" s="26">
        <v>1</v>
      </c>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36" t="s">
        <v>3285</v>
      </c>
      <c r="AT73" s="36" t="s">
        <v>2029</v>
      </c>
      <c r="AU73" s="36" t="s">
        <v>31</v>
      </c>
      <c r="AV73" s="36" t="s">
        <v>31</v>
      </c>
      <c r="AW73" s="94" t="s">
        <v>625</v>
      </c>
    </row>
    <row r="74" spans="1:49">
      <c r="A74" s="318" t="s">
        <v>363</v>
      </c>
      <c r="B74" s="5">
        <v>233</v>
      </c>
      <c r="C74" s="87" t="s">
        <v>2666</v>
      </c>
      <c r="D74" s="89" t="s">
        <v>2695</v>
      </c>
      <c r="E74" s="26" t="s">
        <v>887</v>
      </c>
      <c r="F74" s="36" t="s">
        <v>659</v>
      </c>
      <c r="G74" s="36" t="s">
        <v>686</v>
      </c>
      <c r="H74" s="26" t="s">
        <v>1257</v>
      </c>
      <c r="I74" s="103" t="s">
        <v>1993</v>
      </c>
      <c r="J74" s="26" t="s">
        <v>3302</v>
      </c>
      <c r="K74" s="26" t="s">
        <v>1267</v>
      </c>
      <c r="L74" s="36"/>
      <c r="M74" s="94" t="s">
        <v>625</v>
      </c>
      <c r="N74" s="26"/>
      <c r="O74" s="26">
        <v>20</v>
      </c>
      <c r="P74" s="26">
        <v>79</v>
      </c>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v>1</v>
      </c>
      <c r="AP74" s="26"/>
      <c r="AQ74" s="26"/>
      <c r="AR74" s="26"/>
      <c r="AS74" s="36" t="s">
        <v>3303</v>
      </c>
      <c r="AT74" s="36" t="s">
        <v>31</v>
      </c>
      <c r="AU74" s="36" t="s">
        <v>3304</v>
      </c>
      <c r="AV74" s="36" t="s">
        <v>3463</v>
      </c>
      <c r="AW74" s="94" t="s">
        <v>625</v>
      </c>
    </row>
    <row r="75" spans="1:49">
      <c r="A75" s="318" t="s">
        <v>1917</v>
      </c>
      <c r="B75" s="5">
        <v>111</v>
      </c>
      <c r="C75" s="87" t="s">
        <v>2666</v>
      </c>
      <c r="D75" s="89" t="s">
        <v>3015</v>
      </c>
      <c r="F75" s="36" t="s">
        <v>626</v>
      </c>
      <c r="G75" s="36" t="s">
        <v>639</v>
      </c>
      <c r="H75" s="26">
        <v>0.85</v>
      </c>
      <c r="I75" s="26">
        <v>3</v>
      </c>
      <c r="J75" s="26" t="s">
        <v>651</v>
      </c>
      <c r="K75" s="26" t="s">
        <v>1282</v>
      </c>
      <c r="L75" s="36"/>
      <c r="M75" s="36" t="s">
        <v>3016</v>
      </c>
      <c r="N75" s="26">
        <v>96</v>
      </c>
      <c r="O75" s="26"/>
      <c r="P75" s="26">
        <v>1</v>
      </c>
      <c r="Q75" s="26"/>
      <c r="R75" s="26"/>
      <c r="S75" s="26"/>
      <c r="T75" s="26"/>
      <c r="U75" s="26"/>
      <c r="V75" s="26"/>
      <c r="W75" s="26"/>
      <c r="X75" s="26"/>
      <c r="Y75" s="26"/>
      <c r="Z75" s="26"/>
      <c r="AA75" s="26"/>
      <c r="AB75" s="26"/>
      <c r="AC75" s="26"/>
      <c r="AD75" s="26"/>
      <c r="AE75" s="26"/>
      <c r="AF75" s="26"/>
      <c r="AG75" s="26"/>
      <c r="AH75" s="26"/>
      <c r="AI75" s="26"/>
      <c r="AJ75" s="26"/>
      <c r="AK75" s="26"/>
      <c r="AL75" s="26"/>
      <c r="AM75" s="26"/>
      <c r="AN75" s="26">
        <v>3</v>
      </c>
      <c r="AO75" s="26"/>
      <c r="AP75" s="26"/>
      <c r="AQ75" s="26"/>
      <c r="AR75" s="26"/>
      <c r="AS75" s="36" t="s">
        <v>31</v>
      </c>
      <c r="AT75" s="36" t="s">
        <v>31</v>
      </c>
      <c r="AU75" s="36" t="s">
        <v>3517</v>
      </c>
      <c r="AV75" s="36" t="s">
        <v>31</v>
      </c>
      <c r="AW75" s="94" t="s">
        <v>625</v>
      </c>
    </row>
    <row r="76" spans="1:49">
      <c r="A76" s="318" t="s">
        <v>365</v>
      </c>
      <c r="B76" s="5">
        <v>150</v>
      </c>
      <c r="C76" s="87" t="s">
        <v>2666</v>
      </c>
      <c r="D76" s="89" t="s">
        <v>43</v>
      </c>
      <c r="F76" s="36" t="s">
        <v>3523</v>
      </c>
      <c r="G76" s="36" t="s">
        <v>4475</v>
      </c>
      <c r="H76" s="26" t="s">
        <v>1257</v>
      </c>
      <c r="I76" s="26">
        <v>1</v>
      </c>
      <c r="J76" s="26" t="s">
        <v>645</v>
      </c>
      <c r="K76" s="26" t="s">
        <v>1290</v>
      </c>
      <c r="L76" s="36"/>
      <c r="M76" s="36" t="s">
        <v>45</v>
      </c>
      <c r="N76" s="26">
        <v>95</v>
      </c>
      <c r="O76" s="26">
        <v>4</v>
      </c>
      <c r="P76" s="26">
        <v>1</v>
      </c>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36" t="s">
        <v>4607</v>
      </c>
      <c r="AT76" s="36" t="s">
        <v>4476</v>
      </c>
      <c r="AU76" s="36" t="s">
        <v>4477</v>
      </c>
      <c r="AV76" s="36" t="s">
        <v>4478</v>
      </c>
      <c r="AW76" s="94" t="s">
        <v>625</v>
      </c>
    </row>
    <row r="77" spans="1:49" s="47" customFormat="1">
      <c r="A77" s="341" t="s">
        <v>2665</v>
      </c>
      <c r="B77" s="5">
        <v>5</v>
      </c>
      <c r="C77" s="24" t="s">
        <v>2666</v>
      </c>
      <c r="D77" s="89" t="s">
        <v>1931</v>
      </c>
      <c r="E77" s="26"/>
      <c r="F77" s="36" t="s">
        <v>626</v>
      </c>
      <c r="G77" s="36" t="s">
        <v>3323</v>
      </c>
      <c r="H77" s="26" t="s">
        <v>1257</v>
      </c>
      <c r="I77" s="26">
        <v>2</v>
      </c>
      <c r="J77" s="26" t="s">
        <v>3279</v>
      </c>
      <c r="K77" s="26" t="s">
        <v>1265</v>
      </c>
      <c r="L77" s="36" t="s">
        <v>1932</v>
      </c>
      <c r="M77" s="36" t="s">
        <v>1932</v>
      </c>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36" t="s">
        <v>3328</v>
      </c>
      <c r="AT77" s="36" t="s">
        <v>326</v>
      </c>
      <c r="AU77" s="36" t="s">
        <v>327</v>
      </c>
      <c r="AV77" s="36" t="s">
        <v>328</v>
      </c>
      <c r="AW77" s="36" t="s">
        <v>202</v>
      </c>
    </row>
    <row r="78" spans="1:49" s="45" customFormat="1">
      <c r="A78" s="318" t="s">
        <v>1169</v>
      </c>
      <c r="B78" s="5">
        <v>127</v>
      </c>
      <c r="C78" s="88" t="s">
        <v>2666</v>
      </c>
      <c r="D78" s="89" t="s">
        <v>172</v>
      </c>
      <c r="E78" s="26"/>
      <c r="F78" s="58" t="s">
        <v>659</v>
      </c>
      <c r="G78" s="58" t="s">
        <v>3287</v>
      </c>
      <c r="H78" s="26" t="s">
        <v>1257</v>
      </c>
      <c r="I78" s="99">
        <v>2</v>
      </c>
      <c r="J78" s="99" t="s">
        <v>542</v>
      </c>
      <c r="K78" s="99">
        <v>226</v>
      </c>
      <c r="L78" s="36"/>
      <c r="M78" s="58"/>
      <c r="N78" s="26"/>
      <c r="O78" s="26">
        <v>98</v>
      </c>
      <c r="P78" s="26">
        <v>2</v>
      </c>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58" t="s">
        <v>173</v>
      </c>
      <c r="AT78" s="58" t="s">
        <v>174</v>
      </c>
      <c r="AU78" s="36" t="s">
        <v>1227</v>
      </c>
      <c r="AV78" s="58" t="s">
        <v>175</v>
      </c>
      <c r="AW78" s="36" t="s">
        <v>1228</v>
      </c>
    </row>
    <row r="79" spans="1:49">
      <c r="A79" s="318" t="s">
        <v>364</v>
      </c>
      <c r="B79" s="5">
        <v>120</v>
      </c>
      <c r="C79" s="87" t="s">
        <v>2666</v>
      </c>
      <c r="D79" s="89" t="s">
        <v>26</v>
      </c>
      <c r="F79" s="36" t="s">
        <v>626</v>
      </c>
      <c r="G79" s="36" t="s">
        <v>650</v>
      </c>
      <c r="H79" s="26" t="s">
        <v>1257</v>
      </c>
      <c r="I79" s="26">
        <v>2</v>
      </c>
      <c r="J79" s="26" t="s">
        <v>3288</v>
      </c>
      <c r="K79" s="26" t="s">
        <v>1453</v>
      </c>
      <c r="L79" s="36"/>
      <c r="M79" s="36" t="s">
        <v>30</v>
      </c>
      <c r="N79" s="26">
        <v>99</v>
      </c>
      <c r="O79" s="26"/>
      <c r="P79" s="26">
        <v>1</v>
      </c>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36" t="s">
        <v>3328</v>
      </c>
      <c r="AT79" s="36" t="s">
        <v>31</v>
      </c>
      <c r="AU79" s="36" t="s">
        <v>31</v>
      </c>
      <c r="AV79" s="36" t="s">
        <v>4496</v>
      </c>
      <c r="AW79" s="94" t="s">
        <v>625</v>
      </c>
    </row>
    <row r="80" spans="1:49">
      <c r="A80" s="318" t="s">
        <v>364</v>
      </c>
      <c r="B80" s="5">
        <v>121</v>
      </c>
      <c r="C80" s="87" t="s">
        <v>2666</v>
      </c>
      <c r="D80" s="89" t="s">
        <v>27</v>
      </c>
      <c r="F80" s="36" t="s">
        <v>626</v>
      </c>
      <c r="G80" s="36" t="s">
        <v>650</v>
      </c>
      <c r="H80" s="26" t="s">
        <v>1257</v>
      </c>
      <c r="I80" s="26">
        <v>4</v>
      </c>
      <c r="J80" s="26" t="s">
        <v>3279</v>
      </c>
      <c r="K80" s="26" t="s">
        <v>1446</v>
      </c>
      <c r="L80" s="36"/>
      <c r="M80" s="94" t="s">
        <v>625</v>
      </c>
      <c r="N80" s="26"/>
      <c r="O80" s="26">
        <v>99</v>
      </c>
      <c r="P80" s="26">
        <v>1</v>
      </c>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36" t="s">
        <v>4525</v>
      </c>
      <c r="AT80" s="36" t="s">
        <v>2063</v>
      </c>
      <c r="AU80" s="36" t="s">
        <v>31</v>
      </c>
      <c r="AV80" s="36" t="s">
        <v>2163</v>
      </c>
      <c r="AW80" s="94" t="s">
        <v>625</v>
      </c>
    </row>
    <row r="81" spans="1:49">
      <c r="A81" s="316" t="s">
        <v>1297</v>
      </c>
      <c r="B81" s="5">
        <v>178</v>
      </c>
      <c r="C81" s="88" t="s">
        <v>1758</v>
      </c>
      <c r="D81" s="89" t="s">
        <v>4562</v>
      </c>
      <c r="F81" s="58" t="s">
        <v>4519</v>
      </c>
      <c r="G81" s="58" t="s">
        <v>650</v>
      </c>
      <c r="H81" s="99">
        <v>1.1000000000000001</v>
      </c>
      <c r="I81" s="99">
        <v>2</v>
      </c>
      <c r="J81" s="99" t="s">
        <v>4563</v>
      </c>
      <c r="K81" s="99" t="s">
        <v>4564</v>
      </c>
      <c r="M81" s="58" t="s">
        <v>4565</v>
      </c>
      <c r="N81" s="99">
        <v>98</v>
      </c>
      <c r="P81" s="99">
        <v>2</v>
      </c>
      <c r="AS81" s="58" t="s">
        <v>4509</v>
      </c>
      <c r="AT81" s="58" t="s">
        <v>4566</v>
      </c>
      <c r="AU81" s="58" t="s">
        <v>31</v>
      </c>
      <c r="AV81" s="58" t="s">
        <v>4567</v>
      </c>
    </row>
    <row r="82" spans="1:49">
      <c r="A82" s="318" t="s">
        <v>468</v>
      </c>
      <c r="B82" s="5">
        <v>152</v>
      </c>
      <c r="C82" s="87" t="s">
        <v>2666</v>
      </c>
      <c r="D82" s="89" t="s">
        <v>877</v>
      </c>
      <c r="F82" s="36" t="s">
        <v>626</v>
      </c>
      <c r="G82" s="36" t="s">
        <v>650</v>
      </c>
      <c r="H82" s="26" t="s">
        <v>1257</v>
      </c>
      <c r="I82" s="26">
        <v>2</v>
      </c>
      <c r="J82" s="26" t="s">
        <v>4499</v>
      </c>
      <c r="K82" s="26" t="s">
        <v>1439</v>
      </c>
      <c r="L82" s="36"/>
      <c r="M82" s="36" t="s">
        <v>882</v>
      </c>
      <c r="N82" s="26">
        <v>99</v>
      </c>
      <c r="O82" s="26"/>
      <c r="P82" s="26">
        <v>1</v>
      </c>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36" t="s">
        <v>3328</v>
      </c>
      <c r="AT82" s="36" t="s">
        <v>4500</v>
      </c>
      <c r="AU82" s="36" t="s">
        <v>31</v>
      </c>
      <c r="AV82" s="36" t="s">
        <v>663</v>
      </c>
      <c r="AW82" s="36" t="s">
        <v>4498</v>
      </c>
    </row>
    <row r="83" spans="1:49">
      <c r="A83" s="318" t="s">
        <v>1747</v>
      </c>
      <c r="B83" s="5">
        <v>110</v>
      </c>
      <c r="C83" s="87" t="s">
        <v>2666</v>
      </c>
      <c r="D83" s="89" t="s">
        <v>877</v>
      </c>
      <c r="F83" s="36" t="s">
        <v>626</v>
      </c>
      <c r="G83" s="36" t="s">
        <v>650</v>
      </c>
      <c r="H83" s="26" t="s">
        <v>1257</v>
      </c>
      <c r="I83" s="26">
        <v>2</v>
      </c>
      <c r="J83" s="26" t="s">
        <v>4499</v>
      </c>
      <c r="K83" s="26" t="s">
        <v>1439</v>
      </c>
      <c r="L83" s="36"/>
      <c r="M83" s="36" t="s">
        <v>882</v>
      </c>
      <c r="N83" s="26">
        <v>15</v>
      </c>
      <c r="O83" s="26">
        <v>10</v>
      </c>
      <c r="P83" s="26">
        <v>75</v>
      </c>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36" t="s">
        <v>4501</v>
      </c>
      <c r="AT83" s="36" t="s">
        <v>4500</v>
      </c>
      <c r="AU83" s="36" t="s">
        <v>31</v>
      </c>
      <c r="AV83" s="36" t="s">
        <v>663</v>
      </c>
      <c r="AW83" s="36" t="s">
        <v>4497</v>
      </c>
    </row>
    <row r="84" spans="1:49">
      <c r="A84" s="318" t="s">
        <v>364</v>
      </c>
      <c r="B84" s="5">
        <v>121</v>
      </c>
      <c r="C84" s="87" t="s">
        <v>2666</v>
      </c>
      <c r="D84" s="89" t="s">
        <v>28</v>
      </c>
      <c r="F84" s="36" t="s">
        <v>626</v>
      </c>
      <c r="G84" s="36" t="s">
        <v>1999</v>
      </c>
      <c r="H84" s="26" t="s">
        <v>1257</v>
      </c>
      <c r="I84" s="26">
        <v>0</v>
      </c>
      <c r="J84" s="26" t="s">
        <v>2000</v>
      </c>
      <c r="K84" s="26" t="s">
        <v>1454</v>
      </c>
      <c r="L84" s="36" t="s">
        <v>31</v>
      </c>
      <c r="M84" s="94" t="s">
        <v>625</v>
      </c>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36" t="s">
        <v>31</v>
      </c>
      <c r="AT84" s="36" t="s">
        <v>2001</v>
      </c>
      <c r="AU84" s="36" t="s">
        <v>2002</v>
      </c>
      <c r="AV84" s="36" t="s">
        <v>3512</v>
      </c>
      <c r="AW84" s="94" t="s">
        <v>625</v>
      </c>
    </row>
    <row r="85" spans="1:49">
      <c r="A85" s="363" t="s">
        <v>2665</v>
      </c>
      <c r="B85" s="46"/>
      <c r="C85" s="60" t="s">
        <v>2666</v>
      </c>
      <c r="D85" s="143" t="s">
        <v>2580</v>
      </c>
      <c r="E85" s="27"/>
      <c r="F85" s="39" t="s">
        <v>626</v>
      </c>
      <c r="G85" s="39" t="s">
        <v>3287</v>
      </c>
      <c r="H85" s="27" t="s">
        <v>1257</v>
      </c>
      <c r="I85" s="27">
        <v>0</v>
      </c>
      <c r="J85" s="27" t="s">
        <v>3279</v>
      </c>
      <c r="K85" s="27" t="s">
        <v>1294</v>
      </c>
      <c r="L85" s="39"/>
      <c r="M85" s="39" t="s">
        <v>2581</v>
      </c>
      <c r="N85" s="27">
        <v>95</v>
      </c>
      <c r="O85" s="27">
        <v>3</v>
      </c>
      <c r="P85" s="27">
        <v>2</v>
      </c>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39" t="s">
        <v>203</v>
      </c>
      <c r="AT85" s="39" t="s">
        <v>204</v>
      </c>
      <c r="AU85" s="39" t="s">
        <v>265</v>
      </c>
      <c r="AV85" s="39" t="s">
        <v>266</v>
      </c>
      <c r="AW85" s="94" t="s">
        <v>625</v>
      </c>
    </row>
    <row r="86" spans="1:49">
      <c r="A86" s="322" t="s">
        <v>836</v>
      </c>
      <c r="B86" s="43">
        <v>136</v>
      </c>
      <c r="C86" s="87" t="s">
        <v>2666</v>
      </c>
      <c r="D86" s="89" t="s">
        <v>3884</v>
      </c>
      <c r="F86" s="36" t="s">
        <v>626</v>
      </c>
      <c r="G86" s="36" t="s">
        <v>2009</v>
      </c>
      <c r="H86" s="26" t="s">
        <v>1460</v>
      </c>
      <c r="I86" s="26">
        <v>0</v>
      </c>
      <c r="J86" s="26" t="s">
        <v>651</v>
      </c>
      <c r="K86" s="26" t="s">
        <v>1468</v>
      </c>
      <c r="L86" s="36"/>
      <c r="M86" s="94" t="s">
        <v>625</v>
      </c>
      <c r="N86" s="26"/>
      <c r="O86" s="26">
        <v>40</v>
      </c>
      <c r="P86" s="26">
        <v>40</v>
      </c>
      <c r="Q86" s="26"/>
      <c r="R86" s="26"/>
      <c r="S86" s="26"/>
      <c r="T86" s="26">
        <v>8</v>
      </c>
      <c r="U86" s="26">
        <v>4</v>
      </c>
      <c r="V86" s="26"/>
      <c r="W86" s="26"/>
      <c r="X86" s="26"/>
      <c r="Y86" s="26"/>
      <c r="Z86" s="26">
        <v>2</v>
      </c>
      <c r="AA86" s="26"/>
      <c r="AB86" s="26">
        <v>6</v>
      </c>
      <c r="AC86" s="26"/>
      <c r="AD86" s="26"/>
      <c r="AE86" s="26"/>
      <c r="AF86" s="26"/>
      <c r="AG86" s="26"/>
      <c r="AH86" s="26"/>
      <c r="AI86" s="26"/>
      <c r="AJ86" s="26"/>
      <c r="AK86" s="26"/>
      <c r="AL86" s="26"/>
      <c r="AM86" s="26"/>
      <c r="AN86" s="26"/>
      <c r="AO86" s="26"/>
      <c r="AP86" s="26"/>
      <c r="AQ86" s="26"/>
      <c r="AR86" s="26"/>
      <c r="AS86" s="36" t="s">
        <v>2011</v>
      </c>
      <c r="AT86" s="36" t="s">
        <v>3884</v>
      </c>
      <c r="AU86" s="36" t="s">
        <v>2012</v>
      </c>
      <c r="AV86" s="36" t="s">
        <v>2013</v>
      </c>
      <c r="AW86" s="36" t="s">
        <v>2010</v>
      </c>
    </row>
    <row r="87" spans="1:49">
      <c r="A87" s="318" t="s">
        <v>1917</v>
      </c>
      <c r="B87" s="5">
        <v>112</v>
      </c>
      <c r="C87" s="87" t="s">
        <v>2666</v>
      </c>
      <c r="D87" s="89" t="s">
        <v>3017</v>
      </c>
      <c r="F87" s="36" t="s">
        <v>626</v>
      </c>
      <c r="G87" s="36" t="s">
        <v>3518</v>
      </c>
      <c r="H87" s="26">
        <v>0.56000000000000005</v>
      </c>
      <c r="I87" s="26">
        <v>0</v>
      </c>
      <c r="J87" s="26" t="s">
        <v>651</v>
      </c>
      <c r="K87" s="26" t="s">
        <v>1283</v>
      </c>
      <c r="L87" s="36"/>
      <c r="M87" s="36" t="s">
        <v>3684</v>
      </c>
      <c r="N87" s="26">
        <v>99</v>
      </c>
      <c r="O87" s="26"/>
      <c r="P87" s="26">
        <v>1</v>
      </c>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36" t="s">
        <v>3499</v>
      </c>
      <c r="AT87" s="36" t="s">
        <v>3520</v>
      </c>
      <c r="AU87" s="36" t="s">
        <v>31</v>
      </c>
      <c r="AV87" s="36" t="s">
        <v>3521</v>
      </c>
      <c r="AW87" s="36" t="s">
        <v>3519</v>
      </c>
    </row>
    <row r="88" spans="1:49">
      <c r="A88" s="318" t="s">
        <v>365</v>
      </c>
      <c r="B88" s="5">
        <v>160</v>
      </c>
      <c r="C88" s="87" t="s">
        <v>2666</v>
      </c>
      <c r="D88" s="89" t="s">
        <v>5294</v>
      </c>
      <c r="E88" s="26" t="s">
        <v>588</v>
      </c>
      <c r="F88" s="36" t="s">
        <v>3523</v>
      </c>
      <c r="L88" s="36" t="s">
        <v>5270</v>
      </c>
      <c r="M88" s="94" t="s">
        <v>625</v>
      </c>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T88" s="36" t="s">
        <v>5271</v>
      </c>
      <c r="AW88" s="94" t="s">
        <v>625</v>
      </c>
    </row>
    <row r="89" spans="1:49">
      <c r="A89" s="318" t="s">
        <v>365</v>
      </c>
      <c r="B89" s="5">
        <v>151</v>
      </c>
      <c r="C89" s="87" t="s">
        <v>2666</v>
      </c>
      <c r="D89" s="89" t="s">
        <v>44</v>
      </c>
      <c r="F89" s="36" t="s">
        <v>626</v>
      </c>
      <c r="G89" s="36" t="s">
        <v>4479</v>
      </c>
      <c r="H89" s="26" t="s">
        <v>1257</v>
      </c>
      <c r="I89" s="26">
        <v>1</v>
      </c>
      <c r="J89" s="26" t="s">
        <v>542</v>
      </c>
      <c r="K89" s="26" t="s">
        <v>1289</v>
      </c>
      <c r="L89" s="36"/>
      <c r="M89" s="94" t="s">
        <v>625</v>
      </c>
      <c r="N89" s="26"/>
      <c r="O89" s="26">
        <v>40</v>
      </c>
      <c r="P89" s="26">
        <v>3</v>
      </c>
      <c r="Q89" s="26"/>
      <c r="R89" s="26"/>
      <c r="S89" s="26"/>
      <c r="T89" s="26"/>
      <c r="U89" s="26">
        <v>20</v>
      </c>
      <c r="V89" s="26"/>
      <c r="W89" s="26"/>
      <c r="X89" s="26">
        <v>37</v>
      </c>
      <c r="Y89" s="26"/>
      <c r="Z89" s="26"/>
      <c r="AA89" s="26"/>
      <c r="AB89" s="26"/>
      <c r="AC89" s="26"/>
      <c r="AD89" s="26"/>
      <c r="AE89" s="26"/>
      <c r="AF89" s="26"/>
      <c r="AG89" s="26"/>
      <c r="AH89" s="26"/>
      <c r="AI89" s="26"/>
      <c r="AJ89" s="26"/>
      <c r="AK89" s="26"/>
      <c r="AL89" s="26"/>
      <c r="AM89" s="26"/>
      <c r="AN89" s="26"/>
      <c r="AO89" s="26"/>
      <c r="AP89" s="26"/>
      <c r="AQ89" s="26"/>
      <c r="AR89" s="26"/>
      <c r="AS89" s="36" t="s">
        <v>4607</v>
      </c>
      <c r="AT89" s="36" t="s">
        <v>4480</v>
      </c>
      <c r="AU89" s="36" t="s">
        <v>4481</v>
      </c>
      <c r="AV89" s="36" t="s">
        <v>4482</v>
      </c>
      <c r="AW89" s="94" t="s">
        <v>625</v>
      </c>
    </row>
    <row r="90" spans="1:49">
      <c r="A90" s="318" t="s">
        <v>363</v>
      </c>
      <c r="B90" s="5">
        <v>234</v>
      </c>
      <c r="C90" s="87" t="s">
        <v>2666</v>
      </c>
      <c r="D90" s="89" t="s">
        <v>2696</v>
      </c>
      <c r="E90" s="26" t="s">
        <v>885</v>
      </c>
      <c r="F90" s="36" t="s">
        <v>659</v>
      </c>
      <c r="G90" s="36" t="s">
        <v>3464</v>
      </c>
      <c r="H90" s="26" t="s">
        <v>1257</v>
      </c>
      <c r="I90" s="26">
        <v>2</v>
      </c>
      <c r="J90" s="26" t="s">
        <v>3284</v>
      </c>
      <c r="K90" s="26" t="s">
        <v>1268</v>
      </c>
      <c r="L90" s="36"/>
      <c r="M90" s="36" t="s">
        <v>3732</v>
      </c>
      <c r="N90" s="26">
        <v>99</v>
      </c>
      <c r="O90" s="26"/>
      <c r="P90" s="26">
        <v>1</v>
      </c>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36" t="s">
        <v>3465</v>
      </c>
      <c r="AT90" s="36" t="s">
        <v>3466</v>
      </c>
      <c r="AU90" s="36" t="s">
        <v>3467</v>
      </c>
      <c r="AV90" s="36" t="s">
        <v>3468</v>
      </c>
      <c r="AW90" s="94" t="s">
        <v>625</v>
      </c>
    </row>
    <row r="91" spans="1:49">
      <c r="A91" s="322" t="s">
        <v>468</v>
      </c>
      <c r="B91" s="5">
        <v>154</v>
      </c>
      <c r="C91" s="87" t="s">
        <v>2666</v>
      </c>
      <c r="D91" s="89" t="s">
        <v>465</v>
      </c>
      <c r="F91" s="36" t="s">
        <v>626</v>
      </c>
      <c r="G91" s="36" t="s">
        <v>659</v>
      </c>
      <c r="H91" s="26" t="s">
        <v>1257</v>
      </c>
      <c r="I91" s="26">
        <v>3</v>
      </c>
      <c r="J91" s="26" t="s">
        <v>656</v>
      </c>
      <c r="K91" s="26" t="s">
        <v>1441</v>
      </c>
      <c r="L91" s="36"/>
      <c r="M91" s="36" t="s">
        <v>466</v>
      </c>
      <c r="N91" s="26">
        <v>60</v>
      </c>
      <c r="O91" s="26">
        <v>10</v>
      </c>
      <c r="P91" s="26">
        <v>5</v>
      </c>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v>25</v>
      </c>
      <c r="AQ91" s="26"/>
      <c r="AR91" s="26"/>
      <c r="AS91" s="36" t="s">
        <v>31</v>
      </c>
      <c r="AT91" s="36" t="s">
        <v>4489</v>
      </c>
      <c r="AU91" s="36" t="s">
        <v>4490</v>
      </c>
      <c r="AV91" s="36" t="s">
        <v>3512</v>
      </c>
      <c r="AW91" s="36" t="s">
        <v>4491</v>
      </c>
    </row>
    <row r="92" spans="1:49">
      <c r="A92" s="322" t="s">
        <v>363</v>
      </c>
      <c r="B92" s="5">
        <v>234</v>
      </c>
      <c r="C92" s="87" t="s">
        <v>2666</v>
      </c>
      <c r="D92" s="89" t="s">
        <v>2697</v>
      </c>
      <c r="E92" s="26" t="s">
        <v>886</v>
      </c>
      <c r="F92" s="36" t="s">
        <v>626</v>
      </c>
      <c r="G92" s="36" t="s">
        <v>3469</v>
      </c>
      <c r="H92" s="26" t="s">
        <v>1257</v>
      </c>
      <c r="I92" s="26">
        <v>5</v>
      </c>
      <c r="J92" s="26" t="s">
        <v>3470</v>
      </c>
      <c r="K92" s="26" t="s">
        <v>1258</v>
      </c>
      <c r="L92" s="36"/>
      <c r="M92" s="36" t="s">
        <v>42</v>
      </c>
      <c r="N92" s="26">
        <v>76</v>
      </c>
      <c r="O92" s="26"/>
      <c r="P92" s="26">
        <v>24</v>
      </c>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36" t="s">
        <v>3471</v>
      </c>
      <c r="AT92" s="36" t="s">
        <v>3472</v>
      </c>
      <c r="AU92" s="36" t="s">
        <v>3473</v>
      </c>
      <c r="AV92" s="36" t="s">
        <v>3300</v>
      </c>
      <c r="AW92" s="94" t="s">
        <v>625</v>
      </c>
    </row>
    <row r="93" spans="1:49">
      <c r="A93" s="322" t="s">
        <v>365</v>
      </c>
      <c r="B93" s="5">
        <v>161</v>
      </c>
      <c r="C93" s="87" t="s">
        <v>2666</v>
      </c>
      <c r="D93" s="89" t="s">
        <v>5295</v>
      </c>
      <c r="E93" s="26" t="s">
        <v>588</v>
      </c>
      <c r="F93" s="36" t="s">
        <v>3523</v>
      </c>
      <c r="G93" s="36"/>
      <c r="H93" s="26"/>
      <c r="I93" s="26"/>
      <c r="M93" s="94" t="s">
        <v>625</v>
      </c>
      <c r="AT93" s="36" t="s">
        <v>268</v>
      </c>
      <c r="AW93" s="94" t="s">
        <v>625</v>
      </c>
    </row>
    <row r="94" spans="1:49">
      <c r="A94" s="322" t="s">
        <v>1917</v>
      </c>
      <c r="B94" s="5">
        <v>112</v>
      </c>
      <c r="C94" s="87" t="s">
        <v>2666</v>
      </c>
      <c r="D94" s="89" t="s">
        <v>3018</v>
      </c>
      <c r="F94" s="36" t="s">
        <v>626</v>
      </c>
      <c r="G94" s="36" t="s">
        <v>650</v>
      </c>
      <c r="H94" s="26" t="s">
        <v>1257</v>
      </c>
      <c r="I94" s="26">
        <v>4</v>
      </c>
      <c r="J94" s="26" t="s">
        <v>3522</v>
      </c>
      <c r="K94" s="26" t="s">
        <v>1284</v>
      </c>
      <c r="L94" s="36"/>
      <c r="M94" s="36" t="s">
        <v>3019</v>
      </c>
      <c r="N94" s="26">
        <v>100</v>
      </c>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36" t="s">
        <v>124</v>
      </c>
      <c r="AT94" s="36" t="s">
        <v>31</v>
      </c>
      <c r="AU94" s="36" t="s">
        <v>3322</v>
      </c>
      <c r="AV94" s="36" t="s">
        <v>663</v>
      </c>
      <c r="AW94" s="94" t="s">
        <v>625</v>
      </c>
    </row>
    <row r="95" spans="1:49">
      <c r="A95" s="322" t="s">
        <v>1917</v>
      </c>
      <c r="B95" s="5">
        <v>113</v>
      </c>
      <c r="C95" s="87" t="s">
        <v>2666</v>
      </c>
      <c r="D95" s="89" t="s">
        <v>3121</v>
      </c>
      <c r="E95" s="144"/>
      <c r="F95" s="36" t="s">
        <v>3523</v>
      </c>
      <c r="G95" s="36" t="s">
        <v>3524</v>
      </c>
      <c r="H95" s="26" t="s">
        <v>1257</v>
      </c>
      <c r="I95" s="26">
        <v>2</v>
      </c>
      <c r="J95" s="26" t="s">
        <v>660</v>
      </c>
      <c r="K95" s="26" t="s">
        <v>1285</v>
      </c>
      <c r="L95" s="36"/>
      <c r="M95" s="36" t="s">
        <v>3122</v>
      </c>
      <c r="N95" s="26">
        <v>100</v>
      </c>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36" t="s">
        <v>629</v>
      </c>
      <c r="AT95" s="36" t="s">
        <v>31</v>
      </c>
      <c r="AU95" s="36" t="s">
        <v>663</v>
      </c>
      <c r="AV95" s="36" t="s">
        <v>3525</v>
      </c>
      <c r="AW95" s="94" t="s">
        <v>625</v>
      </c>
    </row>
    <row r="96" spans="1:49">
      <c r="A96" s="361" t="s">
        <v>2665</v>
      </c>
      <c r="C96" s="87" t="s">
        <v>2666</v>
      </c>
      <c r="D96" s="89" t="s">
        <v>3121</v>
      </c>
      <c r="E96" s="144"/>
      <c r="F96" s="36" t="s">
        <v>3523</v>
      </c>
      <c r="G96" s="36" t="s">
        <v>686</v>
      </c>
      <c r="H96" s="26" t="s">
        <v>1257</v>
      </c>
      <c r="I96" s="26">
        <v>2</v>
      </c>
      <c r="J96" s="26" t="s">
        <v>660</v>
      </c>
      <c r="K96" s="26" t="s">
        <v>1450</v>
      </c>
      <c r="L96" s="36"/>
      <c r="M96" s="36" t="s">
        <v>3122</v>
      </c>
      <c r="N96" s="26">
        <v>100</v>
      </c>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36" t="s">
        <v>3275</v>
      </c>
      <c r="AT96" s="36" t="s">
        <v>315</v>
      </c>
      <c r="AU96" s="36" t="s">
        <v>663</v>
      </c>
      <c r="AV96" s="36" t="s">
        <v>316</v>
      </c>
      <c r="AW96" s="94" t="s">
        <v>625</v>
      </c>
    </row>
    <row r="97" spans="1:49">
      <c r="A97" s="322" t="s">
        <v>1747</v>
      </c>
      <c r="B97" s="5">
        <v>111</v>
      </c>
      <c r="C97" s="87" t="s">
        <v>2666</v>
      </c>
      <c r="D97" s="89" t="s">
        <v>878</v>
      </c>
      <c r="F97" s="36" t="s">
        <v>626</v>
      </c>
      <c r="G97" s="36" t="s">
        <v>3323</v>
      </c>
      <c r="H97" s="26" t="s">
        <v>1257</v>
      </c>
      <c r="I97" s="26">
        <v>0</v>
      </c>
      <c r="J97" s="26" t="s">
        <v>3318</v>
      </c>
      <c r="K97" s="26" t="s">
        <v>1465</v>
      </c>
      <c r="L97" s="36"/>
      <c r="M97" s="36" t="s">
        <v>314</v>
      </c>
      <c r="N97" s="26"/>
      <c r="O97" s="26">
        <v>90</v>
      </c>
      <c r="P97" s="26">
        <v>10</v>
      </c>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36" t="s">
        <v>2030</v>
      </c>
      <c r="AT97" s="36" t="s">
        <v>2031</v>
      </c>
      <c r="AU97" s="36" t="s">
        <v>2032</v>
      </c>
      <c r="AV97" s="36" t="s">
        <v>2033</v>
      </c>
      <c r="AW97" s="94" t="s">
        <v>625</v>
      </c>
    </row>
    <row r="98" spans="1:49">
      <c r="A98" s="322" t="s">
        <v>1747</v>
      </c>
      <c r="B98" s="5">
        <v>111</v>
      </c>
      <c r="C98" s="87" t="s">
        <v>2666</v>
      </c>
      <c r="D98" s="89" t="s">
        <v>879</v>
      </c>
      <c r="F98" s="36" t="s">
        <v>626</v>
      </c>
      <c r="G98" s="36" t="s">
        <v>2034</v>
      </c>
      <c r="H98" s="26" t="s">
        <v>1257</v>
      </c>
      <c r="I98" s="26"/>
      <c r="J98" s="26" t="s">
        <v>542</v>
      </c>
      <c r="K98" s="26" t="s">
        <v>1466</v>
      </c>
      <c r="L98" s="36"/>
      <c r="M98" s="36" t="s">
        <v>883</v>
      </c>
      <c r="N98" s="26">
        <v>82</v>
      </c>
      <c r="O98" s="26"/>
      <c r="P98" s="26">
        <v>10</v>
      </c>
      <c r="Q98" s="26"/>
      <c r="R98" s="26"/>
      <c r="S98" s="26"/>
      <c r="T98" s="26"/>
      <c r="U98" s="26"/>
      <c r="V98" s="26"/>
      <c r="W98" s="26"/>
      <c r="X98" s="26"/>
      <c r="Y98" s="26"/>
      <c r="Z98" s="26">
        <v>8</v>
      </c>
      <c r="AA98" s="26"/>
      <c r="AB98" s="26"/>
      <c r="AC98" s="26"/>
      <c r="AD98" s="26"/>
      <c r="AE98" s="26"/>
      <c r="AF98" s="26"/>
      <c r="AG98" s="26"/>
      <c r="AH98" s="26"/>
      <c r="AI98" s="26"/>
      <c r="AJ98" s="26"/>
      <c r="AK98" s="26"/>
      <c r="AL98" s="26"/>
      <c r="AM98" s="26"/>
      <c r="AN98" s="26"/>
      <c r="AO98" s="26"/>
      <c r="AP98" s="26"/>
      <c r="AQ98" s="26"/>
      <c r="AR98" s="26"/>
      <c r="AS98" s="36" t="s">
        <v>2035</v>
      </c>
      <c r="AT98" s="36" t="s">
        <v>2036</v>
      </c>
      <c r="AU98" s="36" t="s">
        <v>2037</v>
      </c>
      <c r="AV98" s="36" t="s">
        <v>31</v>
      </c>
      <c r="AW98" s="94" t="s">
        <v>625</v>
      </c>
    </row>
    <row r="99" spans="1:49">
      <c r="A99" s="322" t="s">
        <v>363</v>
      </c>
      <c r="B99" s="5">
        <v>235</v>
      </c>
      <c r="C99" s="87" t="s">
        <v>2666</v>
      </c>
      <c r="D99" s="89" t="s">
        <v>2698</v>
      </c>
      <c r="E99" s="26" t="s">
        <v>885</v>
      </c>
      <c r="F99" s="36" t="s">
        <v>626</v>
      </c>
      <c r="G99" s="36" t="s">
        <v>3474</v>
      </c>
      <c r="H99" s="26" t="s">
        <v>1257</v>
      </c>
      <c r="I99" s="26">
        <v>2</v>
      </c>
      <c r="J99" s="26" t="s">
        <v>3318</v>
      </c>
      <c r="K99" s="26" t="s">
        <v>1269</v>
      </c>
      <c r="L99" s="36"/>
      <c r="M99" s="36" t="s">
        <v>2710</v>
      </c>
      <c r="N99" s="26">
        <v>96</v>
      </c>
      <c r="O99" s="26">
        <v>2</v>
      </c>
      <c r="P99" s="26">
        <v>1</v>
      </c>
      <c r="Q99" s="26"/>
      <c r="R99" s="26"/>
      <c r="S99" s="26"/>
      <c r="T99" s="26"/>
      <c r="U99" s="26"/>
      <c r="V99" s="26"/>
      <c r="W99" s="26">
        <v>1</v>
      </c>
      <c r="X99" s="26"/>
      <c r="Y99" s="26"/>
      <c r="Z99" s="26"/>
      <c r="AA99" s="26"/>
      <c r="AB99" s="26"/>
      <c r="AC99" s="26"/>
      <c r="AD99" s="26"/>
      <c r="AE99" s="26"/>
      <c r="AF99" s="26"/>
      <c r="AG99" s="26"/>
      <c r="AH99" s="26"/>
      <c r="AI99" s="26"/>
      <c r="AJ99" s="26"/>
      <c r="AK99" s="26"/>
      <c r="AL99" s="26"/>
      <c r="AM99" s="26"/>
      <c r="AN99" s="26"/>
      <c r="AO99" s="26"/>
      <c r="AP99" s="26"/>
      <c r="AQ99" s="26"/>
      <c r="AR99" s="26"/>
      <c r="AS99" s="36" t="s">
        <v>3319</v>
      </c>
      <c r="AT99" s="36" t="s">
        <v>3320</v>
      </c>
      <c r="AU99" s="36" t="s">
        <v>3321</v>
      </c>
      <c r="AV99" s="36" t="s">
        <v>3322</v>
      </c>
      <c r="AW99" s="94" t="s">
        <v>625</v>
      </c>
    </row>
    <row r="100" spans="1:49">
      <c r="A100" s="322" t="s">
        <v>364</v>
      </c>
      <c r="B100" s="5">
        <v>122</v>
      </c>
      <c r="C100" s="87" t="s">
        <v>2666</v>
      </c>
      <c r="D100" s="89" t="s">
        <v>32</v>
      </c>
      <c r="F100" s="36" t="s">
        <v>626</v>
      </c>
      <c r="G100" s="36" t="s">
        <v>650</v>
      </c>
      <c r="H100" s="26" t="s">
        <v>1257</v>
      </c>
      <c r="I100" s="26">
        <v>1</v>
      </c>
      <c r="J100" s="26" t="s">
        <v>651</v>
      </c>
      <c r="K100" s="26" t="s">
        <v>1455</v>
      </c>
      <c r="L100" s="36"/>
      <c r="M100" s="94" t="s">
        <v>625</v>
      </c>
      <c r="N100" s="26"/>
      <c r="O100" s="26">
        <v>30</v>
      </c>
      <c r="P100" s="26">
        <v>70</v>
      </c>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36" t="s">
        <v>4504</v>
      </c>
      <c r="AT100" s="36" t="s">
        <v>2003</v>
      </c>
      <c r="AU100" s="36" t="s">
        <v>4496</v>
      </c>
      <c r="AV100" s="36" t="s">
        <v>2004</v>
      </c>
      <c r="AW100" s="94" t="s">
        <v>625</v>
      </c>
    </row>
    <row r="101" spans="1:49">
      <c r="A101" s="322" t="s">
        <v>363</v>
      </c>
      <c r="B101" s="5">
        <v>236</v>
      </c>
      <c r="C101" s="87" t="s">
        <v>2666</v>
      </c>
      <c r="D101" s="89" t="s">
        <v>2699</v>
      </c>
      <c r="E101" s="26" t="s">
        <v>885</v>
      </c>
      <c r="F101" s="36" t="s">
        <v>626</v>
      </c>
      <c r="G101" s="36" t="s">
        <v>3323</v>
      </c>
      <c r="H101" s="26" t="s">
        <v>1257</v>
      </c>
      <c r="I101" s="26">
        <v>3</v>
      </c>
      <c r="J101" s="26" t="s">
        <v>656</v>
      </c>
      <c r="K101" s="26" t="s">
        <v>1270</v>
      </c>
      <c r="L101" s="36"/>
      <c r="M101" s="36" t="s">
        <v>3324</v>
      </c>
      <c r="N101" s="196" t="s">
        <v>1423</v>
      </c>
      <c r="O101" s="26">
        <v>70</v>
      </c>
      <c r="P101" s="26">
        <v>20</v>
      </c>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36" t="s">
        <v>3303</v>
      </c>
      <c r="AT101" s="36" t="s">
        <v>3325</v>
      </c>
      <c r="AU101" s="36" t="s">
        <v>3326</v>
      </c>
      <c r="AV101" s="36" t="s">
        <v>3300</v>
      </c>
      <c r="AW101" s="94" t="s">
        <v>625</v>
      </c>
    </row>
    <row r="102" spans="1:49">
      <c r="A102" s="322" t="s">
        <v>364</v>
      </c>
      <c r="B102" s="5">
        <v>122</v>
      </c>
      <c r="C102" s="87" t="s">
        <v>2666</v>
      </c>
      <c r="D102" s="89" t="s">
        <v>33</v>
      </c>
      <c r="F102" s="36" t="s">
        <v>4485</v>
      </c>
      <c r="G102" s="36" t="s">
        <v>3287</v>
      </c>
      <c r="H102" s="26" t="s">
        <v>1257</v>
      </c>
      <c r="I102" s="26">
        <v>2</v>
      </c>
      <c r="J102" s="26" t="s">
        <v>3291</v>
      </c>
      <c r="K102" s="26" t="s">
        <v>1456</v>
      </c>
      <c r="L102" s="36"/>
      <c r="M102" s="94" t="s">
        <v>625</v>
      </c>
      <c r="N102" s="26"/>
      <c r="O102" s="26">
        <v>30</v>
      </c>
      <c r="P102" s="26">
        <v>60</v>
      </c>
      <c r="Q102" s="26"/>
      <c r="R102" s="26"/>
      <c r="S102" s="26"/>
      <c r="T102" s="26"/>
      <c r="U102" s="26"/>
      <c r="V102" s="26"/>
      <c r="W102" s="26"/>
      <c r="X102" s="26"/>
      <c r="Y102" s="26"/>
      <c r="Z102" s="26"/>
      <c r="AA102" s="26"/>
      <c r="AB102" s="26"/>
      <c r="AC102" s="26">
        <v>10</v>
      </c>
      <c r="AD102" s="26"/>
      <c r="AE102" s="26"/>
      <c r="AF102" s="26"/>
      <c r="AG102" s="26"/>
      <c r="AH102" s="26"/>
      <c r="AI102" s="26"/>
      <c r="AJ102" s="26"/>
      <c r="AK102" s="26"/>
      <c r="AL102" s="26"/>
      <c r="AM102" s="26"/>
      <c r="AN102" s="26"/>
      <c r="AO102" s="26"/>
      <c r="AP102" s="26"/>
      <c r="AQ102" s="26"/>
      <c r="AR102" s="26"/>
      <c r="AS102" s="36" t="s">
        <v>2005</v>
      </c>
      <c r="AT102" s="36" t="s">
        <v>31</v>
      </c>
      <c r="AU102" s="36" t="s">
        <v>2007</v>
      </c>
      <c r="AV102" s="36" t="s">
        <v>2006</v>
      </c>
      <c r="AW102" s="94" t="s">
        <v>625</v>
      </c>
    </row>
    <row r="103" spans="1:49">
      <c r="A103" s="322" t="s">
        <v>364</v>
      </c>
      <c r="B103" s="5">
        <v>123</v>
      </c>
      <c r="C103" s="87" t="s">
        <v>2666</v>
      </c>
      <c r="D103" s="89" t="s">
        <v>34</v>
      </c>
      <c r="F103" s="36" t="s">
        <v>626</v>
      </c>
      <c r="G103" s="36" t="s">
        <v>650</v>
      </c>
      <c r="H103" s="26" t="s">
        <v>1257</v>
      </c>
      <c r="I103" s="26">
        <v>0</v>
      </c>
      <c r="J103" s="26" t="s">
        <v>651</v>
      </c>
      <c r="K103" s="26" t="s">
        <v>1452</v>
      </c>
      <c r="L103" s="36"/>
      <c r="M103" s="94" t="s">
        <v>625</v>
      </c>
      <c r="N103" s="26"/>
      <c r="O103" s="26">
        <v>35</v>
      </c>
      <c r="P103" s="26">
        <v>65</v>
      </c>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36" t="s">
        <v>4504</v>
      </c>
      <c r="AT103" s="36" t="s">
        <v>2008</v>
      </c>
      <c r="AU103" s="36" t="s">
        <v>685</v>
      </c>
      <c r="AV103" s="36" t="s">
        <v>649</v>
      </c>
      <c r="AW103" s="94" t="s">
        <v>625</v>
      </c>
    </row>
    <row r="104" spans="1:49">
      <c r="A104" s="322" t="s">
        <v>2273</v>
      </c>
      <c r="B104" s="5">
        <v>15</v>
      </c>
      <c r="C104" s="88" t="s">
        <v>2666</v>
      </c>
      <c r="D104" s="89" t="s">
        <v>2257</v>
      </c>
      <c r="F104" s="36" t="s">
        <v>4485</v>
      </c>
      <c r="G104" s="36" t="s">
        <v>2258</v>
      </c>
      <c r="H104" s="26" t="s">
        <v>1257</v>
      </c>
      <c r="I104" s="26">
        <v>0</v>
      </c>
      <c r="J104" s="26" t="s">
        <v>542</v>
      </c>
      <c r="K104" s="26" t="s">
        <v>1467</v>
      </c>
      <c r="L104" s="36"/>
      <c r="N104" s="26"/>
      <c r="O104" s="26" t="s">
        <v>1410</v>
      </c>
      <c r="P104" s="26" t="s">
        <v>1410</v>
      </c>
      <c r="Q104" s="26"/>
      <c r="R104" s="26"/>
      <c r="S104" s="26"/>
      <c r="T104" s="26"/>
      <c r="U104" s="26"/>
      <c r="V104" s="26"/>
      <c r="W104" s="26"/>
      <c r="X104" s="26"/>
      <c r="Y104" s="26">
        <v>99</v>
      </c>
      <c r="Z104" s="26"/>
      <c r="AA104" s="26"/>
      <c r="AB104" s="26"/>
      <c r="AC104" s="26"/>
      <c r="AD104" s="26"/>
      <c r="AE104" s="26"/>
      <c r="AF104" s="26"/>
      <c r="AG104" s="26"/>
      <c r="AH104" s="26"/>
      <c r="AI104" s="26"/>
      <c r="AJ104" s="26"/>
      <c r="AK104" s="26"/>
      <c r="AL104" s="26"/>
      <c r="AM104" s="26"/>
      <c r="AN104" s="26"/>
      <c r="AO104" s="26"/>
      <c r="AP104" s="26"/>
      <c r="AQ104" s="26"/>
      <c r="AR104" s="26"/>
      <c r="AS104" s="36" t="s">
        <v>3275</v>
      </c>
      <c r="AT104" s="36" t="s">
        <v>2261</v>
      </c>
      <c r="AU104" s="36" t="s">
        <v>824</v>
      </c>
      <c r="AV104" s="36" t="s">
        <v>2262</v>
      </c>
    </row>
    <row r="105" spans="1:49">
      <c r="A105" s="322" t="s">
        <v>1917</v>
      </c>
      <c r="B105" s="5">
        <v>113</v>
      </c>
      <c r="C105" s="87" t="s">
        <v>2666</v>
      </c>
      <c r="D105" s="89" t="s">
        <v>3020</v>
      </c>
      <c r="F105" s="36" t="s">
        <v>626</v>
      </c>
      <c r="G105" s="36" t="s">
        <v>650</v>
      </c>
      <c r="H105" s="26" t="s">
        <v>1257</v>
      </c>
      <c r="I105" s="26">
        <v>2</v>
      </c>
      <c r="J105" s="26" t="s">
        <v>660</v>
      </c>
      <c r="K105" s="26" t="s">
        <v>1286</v>
      </c>
      <c r="L105" s="36"/>
      <c r="M105" s="94" t="s">
        <v>625</v>
      </c>
      <c r="N105" s="26"/>
      <c r="O105" s="26">
        <v>94</v>
      </c>
      <c r="P105" s="26">
        <v>6</v>
      </c>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36" t="s">
        <v>3526</v>
      </c>
      <c r="AT105" s="36" t="s">
        <v>3527</v>
      </c>
      <c r="AU105" s="36" t="s">
        <v>31</v>
      </c>
      <c r="AV105" s="36" t="s">
        <v>3673</v>
      </c>
      <c r="AW105" s="94" t="s">
        <v>625</v>
      </c>
    </row>
    <row r="106" spans="1:49">
      <c r="A106" s="322" t="s">
        <v>365</v>
      </c>
      <c r="B106" s="5">
        <v>162</v>
      </c>
      <c r="C106" s="87" t="s">
        <v>2666</v>
      </c>
      <c r="D106" s="89" t="s">
        <v>5296</v>
      </c>
      <c r="E106" s="26" t="s">
        <v>588</v>
      </c>
      <c r="F106" s="36" t="s">
        <v>4485</v>
      </c>
      <c r="G106" s="36" t="s">
        <v>3287</v>
      </c>
      <c r="H106" s="26"/>
      <c r="I106" s="26"/>
      <c r="J106" s="26" t="s">
        <v>5272</v>
      </c>
      <c r="K106" s="26"/>
      <c r="M106" s="36" t="s">
        <v>5273</v>
      </c>
      <c r="N106" s="36" t="s">
        <v>1418</v>
      </c>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58" t="s">
        <v>5224</v>
      </c>
      <c r="AT106" s="36" t="s">
        <v>5225</v>
      </c>
      <c r="AU106" s="36" t="s">
        <v>5226</v>
      </c>
      <c r="AV106" s="36" t="s">
        <v>3512</v>
      </c>
      <c r="AW106" s="94" t="s">
        <v>625</v>
      </c>
    </row>
    <row r="107" spans="1:49">
      <c r="A107" s="323" t="s">
        <v>1095</v>
      </c>
      <c r="B107" s="5">
        <v>200</v>
      </c>
      <c r="C107" s="88" t="s">
        <v>2666</v>
      </c>
      <c r="D107" s="89" t="s">
        <v>1718</v>
      </c>
      <c r="F107" s="58" t="s">
        <v>659</v>
      </c>
      <c r="G107" s="58" t="s">
        <v>1719</v>
      </c>
      <c r="H107" s="26" t="s">
        <v>1257</v>
      </c>
      <c r="I107" s="99">
        <v>9</v>
      </c>
      <c r="J107" s="99" t="s">
        <v>3279</v>
      </c>
      <c r="K107" s="26" t="s">
        <v>1438</v>
      </c>
      <c r="O107" s="99">
        <v>60</v>
      </c>
      <c r="P107" s="99">
        <v>40</v>
      </c>
      <c r="AS107" s="58" t="s">
        <v>1720</v>
      </c>
      <c r="AT107" s="58" t="s">
        <v>1718</v>
      </c>
      <c r="AU107" s="58" t="s">
        <v>1721</v>
      </c>
      <c r="AV107" s="58" t="s">
        <v>663</v>
      </c>
    </row>
    <row r="108" spans="1:49">
      <c r="A108" s="322" t="s">
        <v>1917</v>
      </c>
      <c r="B108" s="5">
        <v>114</v>
      </c>
      <c r="C108" s="87" t="s">
        <v>2666</v>
      </c>
      <c r="D108" s="89" t="s">
        <v>3021</v>
      </c>
      <c r="F108" s="36" t="s">
        <v>659</v>
      </c>
      <c r="G108" s="36" t="s">
        <v>3674</v>
      </c>
      <c r="H108" s="26" t="s">
        <v>1257</v>
      </c>
      <c r="I108" s="26">
        <v>3</v>
      </c>
      <c r="J108" s="26" t="s">
        <v>640</v>
      </c>
      <c r="K108" s="26" t="s">
        <v>1287</v>
      </c>
      <c r="L108" s="36"/>
      <c r="M108" s="36" t="s">
        <v>3685</v>
      </c>
      <c r="N108" s="26">
        <v>79</v>
      </c>
      <c r="O108" s="26"/>
      <c r="P108" s="26">
        <v>3</v>
      </c>
      <c r="Q108" s="26"/>
      <c r="R108" s="26"/>
      <c r="S108" s="26"/>
      <c r="T108" s="26"/>
      <c r="U108" s="26"/>
      <c r="V108" s="26">
        <v>18</v>
      </c>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36" t="s">
        <v>3303</v>
      </c>
      <c r="AT108" s="36" t="s">
        <v>3675</v>
      </c>
      <c r="AU108" s="36" t="s">
        <v>3676</v>
      </c>
      <c r="AV108" s="36" t="s">
        <v>685</v>
      </c>
      <c r="AW108" s="94" t="s">
        <v>625</v>
      </c>
    </row>
    <row r="109" spans="1:49">
      <c r="A109" s="322" t="s">
        <v>363</v>
      </c>
      <c r="B109" s="5">
        <v>236</v>
      </c>
      <c r="C109" s="87" t="s">
        <v>2666</v>
      </c>
      <c r="D109" s="89" t="s">
        <v>2700</v>
      </c>
      <c r="E109" s="26" t="s">
        <v>886</v>
      </c>
      <c r="F109" s="159" t="s">
        <v>659</v>
      </c>
      <c r="G109" s="36" t="s">
        <v>3323</v>
      </c>
      <c r="H109" s="26">
        <v>0.62</v>
      </c>
      <c r="I109" s="26">
        <v>1</v>
      </c>
      <c r="J109" s="26" t="s">
        <v>3327</v>
      </c>
      <c r="K109" s="26" t="s">
        <v>1271</v>
      </c>
      <c r="L109" s="36"/>
      <c r="M109" s="36" t="s">
        <v>2712</v>
      </c>
      <c r="N109" s="26">
        <v>99</v>
      </c>
      <c r="O109" s="26"/>
      <c r="P109" s="26">
        <v>1</v>
      </c>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36" t="s">
        <v>3328</v>
      </c>
      <c r="AT109" s="36" t="s">
        <v>3329</v>
      </c>
      <c r="AU109" s="36" t="s">
        <v>3330</v>
      </c>
      <c r="AV109" s="36" t="s">
        <v>663</v>
      </c>
      <c r="AW109" s="36" t="s">
        <v>3332</v>
      </c>
    </row>
    <row r="110" spans="1:49">
      <c r="A110" s="322" t="s">
        <v>1917</v>
      </c>
      <c r="B110" s="5">
        <v>114</v>
      </c>
      <c r="C110" s="87" t="s">
        <v>2666</v>
      </c>
      <c r="D110" s="89" t="s">
        <v>1925</v>
      </c>
      <c r="E110" s="144"/>
      <c r="F110" s="36" t="s">
        <v>626</v>
      </c>
      <c r="G110" s="36" t="s">
        <v>3677</v>
      </c>
      <c r="H110" s="26" t="s">
        <v>1257</v>
      </c>
      <c r="I110" s="26">
        <v>9</v>
      </c>
      <c r="J110" s="26" t="s">
        <v>660</v>
      </c>
      <c r="K110" s="26" t="s">
        <v>1288</v>
      </c>
      <c r="L110" s="36"/>
      <c r="M110" s="36" t="s">
        <v>3686</v>
      </c>
      <c r="N110" s="26" t="s">
        <v>1419</v>
      </c>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36" t="s">
        <v>3678</v>
      </c>
      <c r="AT110" s="36" t="s">
        <v>3679</v>
      </c>
      <c r="AU110" s="36" t="s">
        <v>3517</v>
      </c>
      <c r="AV110" s="36" t="s">
        <v>3680</v>
      </c>
      <c r="AW110" s="94" t="s">
        <v>625</v>
      </c>
    </row>
    <row r="111" spans="1:49">
      <c r="A111" s="361" t="s">
        <v>2665</v>
      </c>
      <c r="B111" s="5">
        <v>5</v>
      </c>
      <c r="C111" s="87" t="s">
        <v>2666</v>
      </c>
      <c r="D111" s="89" t="s">
        <v>1925</v>
      </c>
      <c r="E111" s="144"/>
      <c r="F111" s="36" t="s">
        <v>626</v>
      </c>
      <c r="G111" s="36" t="s">
        <v>650</v>
      </c>
      <c r="H111" s="26" t="s">
        <v>1257</v>
      </c>
      <c r="I111" s="26">
        <v>9</v>
      </c>
      <c r="J111" s="26" t="s">
        <v>660</v>
      </c>
      <c r="K111" s="26" t="s">
        <v>1288</v>
      </c>
      <c r="L111" s="36"/>
      <c r="M111" s="36" t="s">
        <v>3686</v>
      </c>
      <c r="N111" s="26" t="s">
        <v>1419</v>
      </c>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36" t="s">
        <v>641</v>
      </c>
      <c r="AT111" s="36" t="s">
        <v>3679</v>
      </c>
      <c r="AU111" s="36" t="s">
        <v>317</v>
      </c>
      <c r="AV111" s="36" t="s">
        <v>318</v>
      </c>
      <c r="AW111" s="94" t="s">
        <v>625</v>
      </c>
    </row>
    <row r="112" spans="1:49">
      <c r="A112" s="316" t="s">
        <v>1297</v>
      </c>
      <c r="B112" s="5">
        <v>182</v>
      </c>
      <c r="C112" s="88" t="s">
        <v>1758</v>
      </c>
      <c r="D112" s="89" t="s">
        <v>1377</v>
      </c>
      <c r="F112" s="58" t="s">
        <v>4519</v>
      </c>
      <c r="G112" s="58" t="s">
        <v>3323</v>
      </c>
      <c r="H112" s="99" t="s">
        <v>1257</v>
      </c>
      <c r="I112" s="99">
        <v>0</v>
      </c>
      <c r="J112" s="99" t="s">
        <v>3318</v>
      </c>
      <c r="K112" s="99" t="s">
        <v>4568</v>
      </c>
      <c r="O112" s="99">
        <v>80</v>
      </c>
      <c r="P112" s="99">
        <v>20</v>
      </c>
      <c r="AS112" s="58" t="s">
        <v>4569</v>
      </c>
      <c r="AT112" s="58" t="s">
        <v>4570</v>
      </c>
      <c r="AU112" s="58" t="s">
        <v>4571</v>
      </c>
      <c r="AV112" s="58" t="s">
        <v>4572</v>
      </c>
    </row>
    <row r="113" spans="1:49">
      <c r="A113" s="316" t="s">
        <v>1297</v>
      </c>
      <c r="B113" s="5">
        <v>186</v>
      </c>
      <c r="C113" s="88" t="s">
        <v>1758</v>
      </c>
      <c r="D113" s="89" t="s">
        <v>1378</v>
      </c>
      <c r="F113" s="58" t="s">
        <v>4519</v>
      </c>
      <c r="G113" s="58" t="s">
        <v>650</v>
      </c>
      <c r="H113" s="99" t="s">
        <v>1257</v>
      </c>
      <c r="I113" s="99">
        <v>2</v>
      </c>
      <c r="J113" s="99" t="s">
        <v>3291</v>
      </c>
      <c r="K113" s="99" t="s">
        <v>4573</v>
      </c>
      <c r="O113" s="99">
        <v>95</v>
      </c>
      <c r="P113" s="99">
        <v>5</v>
      </c>
      <c r="AS113" s="58" t="s">
        <v>4574</v>
      </c>
      <c r="AT113" s="58" t="s">
        <v>4575</v>
      </c>
      <c r="AU113" s="58" t="s">
        <v>31</v>
      </c>
      <c r="AV113" s="58" t="s">
        <v>2020</v>
      </c>
    </row>
    <row r="114" spans="1:49">
      <c r="A114" s="361" t="s">
        <v>2665</v>
      </c>
      <c r="B114" s="5">
        <v>6</v>
      </c>
      <c r="C114" s="24" t="s">
        <v>2666</v>
      </c>
      <c r="D114" s="89" t="s">
        <v>334</v>
      </c>
      <c r="M114" s="94" t="s">
        <v>625</v>
      </c>
      <c r="AW114" s="36" t="s">
        <v>267</v>
      </c>
    </row>
    <row r="115" spans="1:49">
      <c r="A115" s="322" t="s">
        <v>468</v>
      </c>
      <c r="B115" s="5">
        <v>152</v>
      </c>
      <c r="C115" s="87" t="s">
        <v>2666</v>
      </c>
      <c r="D115" s="89" t="s">
        <v>464</v>
      </c>
      <c r="F115" s="36" t="s">
        <v>626</v>
      </c>
      <c r="G115" s="36" t="s">
        <v>4475</v>
      </c>
      <c r="H115" s="26" t="s">
        <v>1257</v>
      </c>
      <c r="I115" s="26">
        <v>0</v>
      </c>
      <c r="J115" s="26" t="s">
        <v>651</v>
      </c>
      <c r="K115" s="26" t="s">
        <v>1440</v>
      </c>
      <c r="L115" s="36" t="s">
        <v>1019</v>
      </c>
      <c r="M115" s="94" t="s">
        <v>625</v>
      </c>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36" t="s">
        <v>31</v>
      </c>
      <c r="AT115" s="36" t="s">
        <v>31</v>
      </c>
      <c r="AU115" s="36" t="s">
        <v>31</v>
      </c>
      <c r="AV115" s="36" t="s">
        <v>31</v>
      </c>
      <c r="AW115" s="94" t="s">
        <v>625</v>
      </c>
    </row>
    <row r="116" spans="1:49">
      <c r="A116" s="322" t="s">
        <v>1747</v>
      </c>
      <c r="B116" s="5">
        <v>111</v>
      </c>
      <c r="C116" s="87" t="s">
        <v>2666</v>
      </c>
      <c r="D116" s="89" t="s">
        <v>880</v>
      </c>
      <c r="F116" s="36" t="s">
        <v>4485</v>
      </c>
      <c r="G116" s="36" t="s">
        <v>650</v>
      </c>
      <c r="H116" s="26">
        <v>0.92</v>
      </c>
      <c r="I116" s="26">
        <v>2</v>
      </c>
      <c r="J116" s="26" t="s">
        <v>3327</v>
      </c>
      <c r="K116" s="26" t="s">
        <v>1266</v>
      </c>
      <c r="L116" s="36"/>
      <c r="M116" s="36" t="s">
        <v>1531</v>
      </c>
      <c r="N116" s="26">
        <v>91</v>
      </c>
      <c r="O116" s="26"/>
      <c r="P116" s="26">
        <v>9</v>
      </c>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36" t="s">
        <v>2040</v>
      </c>
      <c r="AT116" s="36" t="s">
        <v>880</v>
      </c>
      <c r="AU116" s="36" t="s">
        <v>2039</v>
      </c>
      <c r="AV116" s="36" t="s">
        <v>0</v>
      </c>
      <c r="AW116" s="36" t="s">
        <v>2038</v>
      </c>
    </row>
    <row r="117" spans="1:49">
      <c r="A117" s="322" t="s">
        <v>1747</v>
      </c>
      <c r="B117" s="5">
        <v>112</v>
      </c>
      <c r="C117" s="87" t="s">
        <v>2666</v>
      </c>
      <c r="D117" s="89" t="s">
        <v>884</v>
      </c>
      <c r="F117" s="36" t="s">
        <v>4519</v>
      </c>
      <c r="G117" s="36" t="s">
        <v>650</v>
      </c>
      <c r="H117" s="26" t="s">
        <v>1257</v>
      </c>
      <c r="I117" s="26">
        <v>0</v>
      </c>
      <c r="J117" s="26" t="s">
        <v>656</v>
      </c>
      <c r="K117" s="26" t="s">
        <v>1262</v>
      </c>
      <c r="L117" s="36"/>
      <c r="M117" s="36" t="s">
        <v>5227</v>
      </c>
      <c r="N117" s="26"/>
      <c r="O117" s="26"/>
      <c r="P117" s="26">
        <v>4</v>
      </c>
      <c r="Q117" s="26"/>
      <c r="R117" s="26"/>
      <c r="S117" s="26"/>
      <c r="T117" s="26"/>
      <c r="U117" s="26"/>
      <c r="V117" s="26"/>
      <c r="W117" s="26"/>
      <c r="X117" s="26"/>
      <c r="Y117" s="26"/>
      <c r="Z117" s="26"/>
      <c r="AA117" s="26"/>
      <c r="AB117" s="26"/>
      <c r="AC117" s="26"/>
      <c r="AD117" s="26"/>
      <c r="AE117" s="26"/>
      <c r="AF117" s="26"/>
      <c r="AG117" s="26"/>
      <c r="AH117" s="26"/>
      <c r="AI117" s="26"/>
      <c r="AJ117" s="26">
        <v>32</v>
      </c>
      <c r="AK117" s="26"/>
      <c r="AL117" s="26"/>
      <c r="AM117" s="26"/>
      <c r="AN117" s="26"/>
      <c r="AO117" s="26"/>
      <c r="AP117" s="26"/>
      <c r="AQ117" s="26">
        <v>44</v>
      </c>
      <c r="AR117" s="26">
        <v>20</v>
      </c>
      <c r="AS117" s="36" t="s">
        <v>311</v>
      </c>
      <c r="AT117" s="36" t="s">
        <v>31</v>
      </c>
      <c r="AU117" s="36" t="s">
        <v>31</v>
      </c>
      <c r="AV117" s="36" t="s">
        <v>31</v>
      </c>
      <c r="AW117" s="94" t="s">
        <v>625</v>
      </c>
    </row>
  </sheetData>
  <autoFilter ref="A1:AW117"/>
  <sortState ref="A2:AW117">
    <sortCondition ref="D2:D117"/>
  </sortState>
  <phoneticPr fontId="0" type="noConversion"/>
  <hyperlinks>
    <hyperlink ref="A24" r:id="rId1"/>
    <hyperlink ref="A33" r:id="rId2"/>
    <hyperlink ref="A77" r:id="rId3"/>
    <hyperlink ref="A85" r:id="rId4"/>
    <hyperlink ref="A114" r:id="rId5"/>
    <hyperlink ref="C3" r:id="rId6"/>
    <hyperlink ref="C5" r:id="rId7"/>
    <hyperlink ref="C7" r:id="rId8"/>
    <hyperlink ref="C8" r:id="rId9"/>
    <hyperlink ref="C9" r:id="rId10"/>
    <hyperlink ref="C10" r:id="rId11"/>
    <hyperlink ref="C11" r:id="rId12"/>
    <hyperlink ref="C12" r:id="rId13"/>
    <hyperlink ref="C13" r:id="rId14"/>
    <hyperlink ref="C14" r:id="rId15"/>
    <hyperlink ref="C15" r:id="rId16"/>
    <hyperlink ref="C16" r:id="rId17"/>
    <hyperlink ref="C17" r:id="rId18"/>
    <hyperlink ref="C19" r:id="rId19"/>
    <hyperlink ref="C20" r:id="rId20"/>
    <hyperlink ref="C21" r:id="rId21"/>
    <hyperlink ref="C22" r:id="rId22"/>
    <hyperlink ref="C23" r:id="rId23"/>
    <hyperlink ref="C32" r:id="rId24"/>
    <hyperlink ref="C31" r:id="rId25"/>
    <hyperlink ref="C29" r:id="rId26"/>
    <hyperlink ref="C28" r:id="rId27"/>
    <hyperlink ref="C27" r:id="rId28"/>
    <hyperlink ref="C26" r:id="rId29"/>
    <hyperlink ref="C25" r:id="rId30"/>
    <hyperlink ref="C34" r:id="rId31"/>
    <hyperlink ref="C35" r:id="rId32"/>
    <hyperlink ref="C37" r:id="rId33"/>
    <hyperlink ref="C39" r:id="rId34"/>
    <hyperlink ref="C40" r:id="rId35"/>
    <hyperlink ref="C41" r:id="rId36"/>
    <hyperlink ref="C42" r:id="rId37"/>
    <hyperlink ref="C43" r:id="rId38"/>
    <hyperlink ref="C44" r:id="rId39"/>
    <hyperlink ref="C46" r:id="rId40"/>
    <hyperlink ref="C47" r:id="rId41"/>
    <hyperlink ref="C48" r:id="rId42"/>
    <hyperlink ref="C50" r:id="rId43"/>
    <hyperlink ref="C51" r:id="rId44"/>
    <hyperlink ref="C52" r:id="rId45"/>
    <hyperlink ref="C53" r:id="rId46"/>
    <hyperlink ref="C54" r:id="rId47"/>
    <hyperlink ref="C55" r:id="rId48"/>
    <hyperlink ref="C56" r:id="rId49"/>
    <hyperlink ref="C57" r:id="rId50"/>
    <hyperlink ref="C59" r:id="rId51"/>
    <hyperlink ref="C60" r:id="rId52"/>
    <hyperlink ref="C61" r:id="rId53"/>
    <hyperlink ref="C62" r:id="rId54"/>
    <hyperlink ref="C63" r:id="rId55"/>
    <hyperlink ref="C64" r:id="rId56"/>
    <hyperlink ref="C65" r:id="rId57"/>
    <hyperlink ref="C67" r:id="rId58"/>
    <hyperlink ref="C68" r:id="rId59"/>
    <hyperlink ref="C69" r:id="rId60"/>
    <hyperlink ref="C70" r:id="rId61"/>
    <hyperlink ref="C71" r:id="rId62"/>
    <hyperlink ref="C72" r:id="rId63"/>
    <hyperlink ref="C73" r:id="rId64"/>
    <hyperlink ref="C74" r:id="rId65"/>
    <hyperlink ref="C75" r:id="rId66"/>
    <hyperlink ref="C76" r:id="rId67"/>
    <hyperlink ref="C79" r:id="rId68"/>
    <hyperlink ref="C80" r:id="rId69"/>
    <hyperlink ref="C83" r:id="rId70"/>
    <hyperlink ref="C84" r:id="rId71"/>
    <hyperlink ref="C86" r:id="rId72"/>
    <hyperlink ref="C87" r:id="rId73"/>
    <hyperlink ref="C88" r:id="rId74"/>
    <hyperlink ref="C89" r:id="rId75"/>
    <hyperlink ref="C90" r:id="rId76"/>
    <hyperlink ref="C92" r:id="rId77"/>
    <hyperlink ref="C93" r:id="rId78"/>
    <hyperlink ref="C94" r:id="rId79"/>
    <hyperlink ref="C95" r:id="rId80"/>
    <hyperlink ref="C97" r:id="rId81"/>
    <hyperlink ref="C98" r:id="rId82"/>
    <hyperlink ref="C99" r:id="rId83"/>
    <hyperlink ref="C100" r:id="rId84"/>
    <hyperlink ref="C101" r:id="rId85"/>
    <hyperlink ref="C102" r:id="rId86"/>
    <hyperlink ref="C103" r:id="rId87"/>
    <hyperlink ref="C105" r:id="rId88"/>
    <hyperlink ref="C106" r:id="rId89"/>
    <hyperlink ref="C108" r:id="rId90"/>
    <hyperlink ref="C109" r:id="rId91"/>
    <hyperlink ref="C110" r:id="rId92"/>
    <hyperlink ref="C116" r:id="rId93"/>
    <hyperlink ref="C117" r:id="rId94"/>
    <hyperlink ref="C115" r:id="rId95"/>
    <hyperlink ref="C91" r:id="rId96"/>
    <hyperlink ref="C38" r:id="rId97"/>
    <hyperlink ref="C33" r:id="rId98"/>
    <hyperlink ref="C24" r:id="rId99"/>
    <hyperlink ref="C4" r:id="rId100"/>
    <hyperlink ref="C77" r:id="rId101"/>
    <hyperlink ref="C85" r:id="rId102"/>
    <hyperlink ref="C114" r:id="rId103"/>
    <hyperlink ref="C58" r:id="rId104"/>
    <hyperlink ref="C30" r:id="rId105"/>
    <hyperlink ref="C82" r:id="rId106"/>
    <hyperlink ref="A18" r:id="rId107"/>
    <hyperlink ref="C18" r:id="rId108"/>
    <hyperlink ref="A96" r:id="rId109"/>
    <hyperlink ref="C96" r:id="rId110"/>
    <hyperlink ref="A111" r:id="rId111"/>
    <hyperlink ref="C111" r:id="rId112"/>
    <hyperlink ref="C107" r:id="rId113"/>
    <hyperlink ref="C66" r:id="rId114"/>
    <hyperlink ref="C104" r:id="rId115"/>
    <hyperlink ref="C6" r:id="rId116"/>
    <hyperlink ref="C49" r:id="rId117"/>
    <hyperlink ref="C81" r:id="rId118"/>
    <hyperlink ref="C112" r:id="rId119"/>
    <hyperlink ref="C113" r:id="rId120"/>
    <hyperlink ref="C2" r:id="rId121"/>
    <hyperlink ref="C36" r:id="rId122"/>
    <hyperlink ref="C45" r:id="rId123"/>
    <hyperlink ref="C78" r:id="rId124"/>
    <hyperlink ref="A4" r:id="rId125"/>
  </hyperlinks>
  <pageMargins left="0.75" right="0.5" top="1" bottom="1" header="0.5" footer="0.5"/>
  <headerFooter alignWithMargins="0"/>
  <legacyDrawing r:id="rId126"/>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50"/>
  </sheetPr>
  <dimension ref="B2:AQ124"/>
  <sheetViews>
    <sheetView workbookViewId="0"/>
  </sheetViews>
  <sheetFormatPr baseColWidth="10" defaultColWidth="9.1640625" defaultRowHeight="12"/>
  <cols>
    <col min="1" max="16384" width="9.1640625" style="547"/>
  </cols>
  <sheetData>
    <row r="2" spans="2:16">
      <c r="B2" s="588" t="s">
        <v>5694</v>
      </c>
    </row>
    <row r="3" spans="2:16">
      <c r="B3" s="582" t="s">
        <v>5695</v>
      </c>
    </row>
    <row r="4" spans="2:16">
      <c r="B4" s="583" t="s">
        <v>5497</v>
      </c>
    </row>
    <row r="5" spans="2:16">
      <c r="B5" s="583" t="s">
        <v>5692</v>
      </c>
      <c r="F5" s="570"/>
    </row>
    <row r="6" spans="2:16">
      <c r="B6" s="583"/>
      <c r="F6" s="570"/>
    </row>
    <row r="7" spans="2:16" ht="13" thickBot="1">
      <c r="B7" s="583"/>
      <c r="D7" s="586" t="s">
        <v>5693</v>
      </c>
      <c r="F7" s="570"/>
    </row>
    <row r="8" spans="2:16" ht="13" thickBot="1">
      <c r="C8" s="587" t="s">
        <v>5496</v>
      </c>
      <c r="D8" s="584" t="s">
        <v>4207</v>
      </c>
      <c r="F8" s="570"/>
    </row>
    <row r="9" spans="2:16" ht="13" thickBot="1">
      <c r="C9" s="587" t="s">
        <v>5498</v>
      </c>
      <c r="D9" s="585" t="s">
        <v>4207</v>
      </c>
      <c r="F9" s="570"/>
    </row>
    <row r="10" spans="2:16" ht="15" thickBot="1">
      <c r="B10" s="571"/>
      <c r="F10" s="570"/>
    </row>
    <row r="11" spans="2:16">
      <c r="B11" s="572" t="str">
        <f t="shared" ref="B11:B28" ca="1" si="0">IF(E33="","",CONCATENATE(B33,": ",E33))</f>
        <v>System Type: Nebula/dust cloud</v>
      </c>
      <c r="C11" s="573"/>
      <c r="D11" s="573"/>
      <c r="E11" s="573"/>
      <c r="F11" s="573"/>
      <c r="G11" s="573"/>
      <c r="H11" s="573"/>
      <c r="I11" s="573"/>
      <c r="J11" s="573"/>
      <c r="K11" s="573"/>
      <c r="L11" s="573"/>
      <c r="M11" s="573"/>
      <c r="N11" s="573"/>
      <c r="O11" s="573"/>
      <c r="P11" s="574"/>
    </row>
    <row r="12" spans="2:16">
      <c r="B12" s="575" t="str">
        <f t="shared" ca="1" si="0"/>
        <v>Number Of Planets In System: 9</v>
      </c>
      <c r="C12" s="576"/>
      <c r="D12" s="576"/>
      <c r="E12" s="576"/>
      <c r="F12" s="576"/>
      <c r="G12" s="576"/>
      <c r="H12" s="576"/>
      <c r="I12" s="576"/>
      <c r="J12" s="576"/>
      <c r="K12" s="576"/>
      <c r="L12" s="576"/>
      <c r="M12" s="576"/>
      <c r="N12" s="576"/>
      <c r="O12" s="576"/>
      <c r="P12" s="577"/>
    </row>
    <row r="13" spans="2:16">
      <c r="B13" s="575" t="str">
        <f t="shared" ca="1" si="0"/>
        <v>Planet Type: Planetoid</v>
      </c>
      <c r="C13" s="576"/>
      <c r="D13" s="576"/>
      <c r="E13" s="576"/>
      <c r="F13" s="576"/>
      <c r="G13" s="576"/>
      <c r="H13" s="576"/>
      <c r="I13" s="576"/>
      <c r="J13" s="576"/>
      <c r="K13" s="576"/>
      <c r="L13" s="576"/>
      <c r="M13" s="576"/>
      <c r="N13" s="576"/>
      <c r="O13" s="576"/>
      <c r="P13" s="577"/>
    </row>
    <row r="14" spans="2:16">
      <c r="B14" s="575" t="str">
        <f t="shared" ca="1" si="0"/>
        <v>Number Of Moons: 3</v>
      </c>
      <c r="C14" s="576"/>
      <c r="D14" s="576"/>
      <c r="E14" s="576"/>
      <c r="F14" s="576"/>
      <c r="G14" s="576"/>
      <c r="H14" s="576"/>
      <c r="I14" s="576"/>
      <c r="J14" s="576"/>
      <c r="K14" s="576"/>
      <c r="L14" s="576"/>
      <c r="M14" s="576"/>
      <c r="N14" s="576"/>
      <c r="O14" s="576"/>
      <c r="P14" s="577"/>
    </row>
    <row r="15" spans="2:16">
      <c r="B15" s="575" t="str">
        <f t="shared" ca="1" si="0"/>
        <v>Atmosphere: Breathable (Based on Human compatibility)</v>
      </c>
      <c r="C15" s="576"/>
      <c r="D15" s="576"/>
      <c r="E15" s="576"/>
      <c r="F15" s="576"/>
      <c r="G15" s="576"/>
      <c r="H15" s="576"/>
      <c r="I15" s="576"/>
      <c r="J15" s="576"/>
      <c r="K15" s="576"/>
      <c r="L15" s="576"/>
      <c r="M15" s="576"/>
      <c r="N15" s="576"/>
      <c r="O15" s="576"/>
      <c r="P15" s="577"/>
    </row>
    <row r="16" spans="2:16">
      <c r="B16" s="575" t="str">
        <f t="shared" ca="1" si="0"/>
        <v>Hours Per Day: 18 hours</v>
      </c>
      <c r="C16" s="576"/>
      <c r="D16" s="576"/>
      <c r="E16" s="576"/>
      <c r="F16" s="576"/>
      <c r="G16" s="576"/>
      <c r="H16" s="576"/>
      <c r="I16" s="576"/>
      <c r="J16" s="576"/>
      <c r="K16" s="576"/>
      <c r="L16" s="576"/>
      <c r="M16" s="576"/>
      <c r="N16" s="576"/>
      <c r="O16" s="576"/>
      <c r="P16" s="577"/>
    </row>
    <row r="17" spans="2:16">
      <c r="B17" s="575" t="str">
        <f t="shared" ca="1" si="0"/>
        <v>Local Days Per Year: 660 days</v>
      </c>
      <c r="C17" s="576"/>
      <c r="D17" s="576"/>
      <c r="E17" s="576"/>
      <c r="F17" s="576"/>
      <c r="G17" s="576"/>
      <c r="H17" s="576"/>
      <c r="I17" s="576"/>
      <c r="J17" s="576"/>
      <c r="K17" s="576"/>
      <c r="L17" s="576"/>
      <c r="M17" s="576"/>
      <c r="N17" s="576"/>
      <c r="O17" s="576"/>
      <c r="P17" s="577"/>
    </row>
    <row r="18" spans="2:16">
      <c r="B18" s="575" t="str">
        <f t="shared" ca="1" si="0"/>
        <v>Climate: Temperate</v>
      </c>
      <c r="C18" s="576"/>
      <c r="D18" s="576"/>
      <c r="E18" s="576"/>
      <c r="F18" s="576"/>
      <c r="G18" s="576"/>
      <c r="H18" s="576"/>
      <c r="I18" s="576"/>
      <c r="J18" s="576"/>
      <c r="K18" s="576"/>
      <c r="L18" s="576"/>
      <c r="M18" s="576"/>
      <c r="N18" s="576"/>
      <c r="O18" s="576"/>
      <c r="P18" s="577"/>
    </row>
    <row r="19" spans="2:16">
      <c r="B19" s="575" t="str">
        <f t="shared" ca="1" si="0"/>
        <v>Dominant Environment: Barren (boulder fields, canyons, dusty, eroded badlands, rocky)</v>
      </c>
      <c r="C19" s="576"/>
      <c r="D19" s="576"/>
      <c r="E19" s="576"/>
      <c r="F19" s="576"/>
      <c r="G19" s="576"/>
      <c r="H19" s="576"/>
      <c r="I19" s="576"/>
      <c r="J19" s="576"/>
      <c r="K19" s="576"/>
      <c r="L19" s="576"/>
      <c r="M19" s="576"/>
      <c r="N19" s="576"/>
      <c r="O19" s="576"/>
      <c r="P19" s="577"/>
    </row>
    <row r="20" spans="2:16">
      <c r="B20" s="575" t="str">
        <f t="shared" ca="1" si="0"/>
        <v>Gravity: Standard</v>
      </c>
      <c r="C20" s="576"/>
      <c r="D20" s="576"/>
      <c r="E20" s="576"/>
      <c r="F20" s="576"/>
      <c r="G20" s="576"/>
      <c r="H20" s="576"/>
      <c r="I20" s="576"/>
      <c r="J20" s="576"/>
      <c r="K20" s="576"/>
      <c r="L20" s="576"/>
      <c r="M20" s="576"/>
      <c r="N20" s="576"/>
      <c r="O20" s="576"/>
      <c r="P20" s="577"/>
    </row>
    <row r="21" spans="2:16">
      <c r="B21" s="575" t="str">
        <f t="shared" ca="1" si="0"/>
        <v>Sentient Population: None</v>
      </c>
      <c r="C21" s="576"/>
      <c r="D21" s="576"/>
      <c r="E21" s="576"/>
      <c r="F21" s="576"/>
      <c r="G21" s="576"/>
      <c r="H21" s="576"/>
      <c r="I21" s="576"/>
      <c r="J21" s="576"/>
      <c r="K21" s="576"/>
      <c r="L21" s="576"/>
      <c r="M21" s="576"/>
      <c r="N21" s="576"/>
      <c r="O21" s="576"/>
      <c r="P21" s="577"/>
    </row>
    <row r="22" spans="2:16">
      <c r="B22" s="575" t="str">
        <f t="shared" ca="1" si="0"/>
        <v/>
      </c>
      <c r="C22" s="576"/>
      <c r="D22" s="576"/>
      <c r="E22" s="576"/>
      <c r="F22" s="576"/>
      <c r="G22" s="576"/>
      <c r="H22" s="576"/>
      <c r="I22" s="576"/>
      <c r="J22" s="576"/>
      <c r="K22" s="576"/>
      <c r="L22" s="576"/>
      <c r="M22" s="576"/>
      <c r="N22" s="576"/>
      <c r="O22" s="576"/>
      <c r="P22" s="577"/>
    </row>
    <row r="23" spans="2:16">
      <c r="B23" s="575" t="str">
        <f t="shared" ca="1" si="0"/>
        <v/>
      </c>
      <c r="C23" s="576"/>
      <c r="D23" s="576"/>
      <c r="E23" s="576"/>
      <c r="F23" s="576"/>
      <c r="G23" s="576"/>
      <c r="H23" s="576"/>
      <c r="I23" s="576"/>
      <c r="J23" s="576"/>
      <c r="K23" s="576"/>
      <c r="L23" s="576"/>
      <c r="M23" s="576"/>
      <c r="N23" s="576"/>
      <c r="O23" s="576"/>
      <c r="P23" s="577"/>
    </row>
    <row r="24" spans="2:16">
      <c r="B24" s="575" t="str">
        <f t="shared" ca="1" si="0"/>
        <v/>
      </c>
      <c r="C24" s="576"/>
      <c r="D24" s="576"/>
      <c r="E24" s="576"/>
      <c r="F24" s="576"/>
      <c r="G24" s="576"/>
      <c r="H24" s="576"/>
      <c r="I24" s="576"/>
      <c r="J24" s="576"/>
      <c r="K24" s="576"/>
      <c r="L24" s="576"/>
      <c r="M24" s="576"/>
      <c r="N24" s="576"/>
      <c r="O24" s="576"/>
      <c r="P24" s="577"/>
    </row>
    <row r="25" spans="2:16">
      <c r="B25" s="575" t="str">
        <f t="shared" ca="1" si="0"/>
        <v/>
      </c>
      <c r="C25" s="576"/>
      <c r="D25" s="576"/>
      <c r="E25" s="576"/>
      <c r="F25" s="576"/>
      <c r="G25" s="576"/>
      <c r="H25" s="576"/>
      <c r="I25" s="576"/>
      <c r="J25" s="576"/>
      <c r="K25" s="576"/>
      <c r="L25" s="576"/>
      <c r="M25" s="576"/>
      <c r="N25" s="576"/>
      <c r="O25" s="576"/>
      <c r="P25" s="577"/>
    </row>
    <row r="26" spans="2:16">
      <c r="B26" s="575" t="str">
        <f t="shared" ca="1" si="0"/>
        <v/>
      </c>
      <c r="C26" s="576"/>
      <c r="D26" s="576"/>
      <c r="E26" s="576"/>
      <c r="F26" s="576"/>
      <c r="G26" s="576"/>
      <c r="H26" s="576"/>
      <c r="I26" s="576"/>
      <c r="J26" s="576"/>
      <c r="K26" s="576"/>
      <c r="L26" s="576"/>
      <c r="M26" s="576"/>
      <c r="N26" s="576"/>
      <c r="O26" s="576"/>
      <c r="P26" s="577"/>
    </row>
    <row r="27" spans="2:16">
      <c r="B27" s="575" t="str">
        <f t="shared" ca="1" si="0"/>
        <v/>
      </c>
      <c r="C27" s="576"/>
      <c r="D27" s="576"/>
      <c r="E27" s="576"/>
      <c r="F27" s="576"/>
      <c r="G27" s="576"/>
      <c r="H27" s="576"/>
      <c r="I27" s="576"/>
      <c r="J27" s="576"/>
      <c r="K27" s="576"/>
      <c r="L27" s="576"/>
      <c r="M27" s="576"/>
      <c r="N27" s="576"/>
      <c r="O27" s="576"/>
      <c r="P27" s="577"/>
    </row>
    <row r="28" spans="2:16" ht="13" thickBot="1">
      <c r="B28" s="578" t="str">
        <f t="shared" ca="1" si="0"/>
        <v/>
      </c>
      <c r="C28" s="548"/>
      <c r="D28" s="548"/>
      <c r="E28" s="548"/>
      <c r="F28" s="548"/>
      <c r="G28" s="548"/>
      <c r="H28" s="548"/>
      <c r="I28" s="548"/>
      <c r="J28" s="548"/>
      <c r="K28" s="548"/>
      <c r="L28" s="548"/>
      <c r="M28" s="548"/>
      <c r="N28" s="548"/>
      <c r="O28" s="548"/>
      <c r="P28" s="549"/>
    </row>
    <row r="32" spans="2:16" hidden="1"/>
    <row r="33" spans="2:43" hidden="1">
      <c r="B33" s="547" t="s">
        <v>5499</v>
      </c>
      <c r="C33" s="547">
        <v>20</v>
      </c>
      <c r="D33" s="547">
        <f ca="1">RANDBETWEEN(1,C33)</f>
        <v>5</v>
      </c>
      <c r="E33" s="579" t="str">
        <f ca="1">($H$42)</f>
        <v>Nebula/dust cloud</v>
      </c>
      <c r="H33" s="547">
        <f>VLOOKUP(I33,$B$33:$C$50,2,FALSE)</f>
        <v>20</v>
      </c>
      <c r="I33" s="547" t="s">
        <v>5500</v>
      </c>
      <c r="J33" s="547">
        <f>VLOOKUP(K33,$B$33:$C$50,2,FALSE)</f>
        <v>20</v>
      </c>
      <c r="K33" s="547" t="s">
        <v>5501</v>
      </c>
      <c r="L33" s="547">
        <f>VLOOKUP(M33,$B$33:$C$50,2,FALSE)</f>
        <v>10</v>
      </c>
      <c r="M33" s="547" t="s">
        <v>5502</v>
      </c>
      <c r="N33" s="547">
        <f>VLOOKUP(O33,$B$33:$C$50,2,FALSE)</f>
        <v>20</v>
      </c>
      <c r="O33" s="547" t="s">
        <v>5503</v>
      </c>
      <c r="P33" s="547">
        <f>VLOOKUP(Q33,$B$33:$C$50,2,FALSE)</f>
        <v>20</v>
      </c>
      <c r="Q33" s="547" t="s">
        <v>5504</v>
      </c>
      <c r="R33" s="547">
        <f>VLOOKUP(S33,$B$33:$C$50,2,FALSE)</f>
        <v>20</v>
      </c>
      <c r="S33" s="547" t="s">
        <v>5505</v>
      </c>
      <c r="T33" s="547">
        <f>VLOOKUP(U33,$B$33:$C$50,2,FALSE)</f>
        <v>20</v>
      </c>
      <c r="U33" s="547" t="s">
        <v>5506</v>
      </c>
      <c r="V33" s="547">
        <f>VLOOKUP(W33,$B$33:$C$50,2,FALSE)</f>
        <v>6</v>
      </c>
      <c r="W33" s="547" t="s">
        <v>5507</v>
      </c>
      <c r="X33" s="547">
        <f>VLOOKUP(Y33,$B$33:$C$50,2,FALSE)</f>
        <v>20</v>
      </c>
      <c r="Y33" s="547" t="s">
        <v>5508</v>
      </c>
      <c r="Z33" s="547">
        <f>VLOOKUP(AA33,$B$33:$C$50,2,FALSE)</f>
        <v>6</v>
      </c>
      <c r="AA33" s="547" t="s">
        <v>5509</v>
      </c>
      <c r="AB33" s="547">
        <f>VLOOKUP(AC33,$B$33:$C$50,2,FALSE)</f>
        <v>8</v>
      </c>
      <c r="AC33" s="547" t="s">
        <v>5510</v>
      </c>
      <c r="AD33" s="547">
        <f>VLOOKUP(AE33,$B$33:$C$50,2,FALSE)</f>
        <v>6</v>
      </c>
      <c r="AE33" s="547" t="s">
        <v>5511</v>
      </c>
      <c r="AF33" s="547">
        <f>VLOOKUP(AG33,$B$33:$C$50,2,FALSE)</f>
        <v>20</v>
      </c>
      <c r="AG33" s="547" t="s">
        <v>5512</v>
      </c>
      <c r="AH33" s="547">
        <f>VLOOKUP(AI33,$B$33:$C$50,2,FALSE)</f>
        <v>20</v>
      </c>
      <c r="AI33" s="547" t="s">
        <v>5513</v>
      </c>
      <c r="AJ33" s="547">
        <f>VLOOKUP(AK33,$B$33:$C$50,2,FALSE)</f>
        <v>20</v>
      </c>
      <c r="AK33" s="547" t="s">
        <v>5514</v>
      </c>
      <c r="AL33" s="547">
        <f>VLOOKUP(AM33,$B$33:$C$50,2,FALSE)</f>
        <v>20</v>
      </c>
      <c r="AM33" s="547" t="s">
        <v>5515</v>
      </c>
      <c r="AN33" s="547">
        <f>VLOOKUP(AO33,$B$33:$C$50,2,FALSE)</f>
        <v>20</v>
      </c>
      <c r="AO33" s="547" t="s">
        <v>5516</v>
      </c>
      <c r="AP33" s="547">
        <f>VLOOKUP(AQ33,$B$33:$C$50,2,FALSE)</f>
        <v>20</v>
      </c>
      <c r="AQ33" s="547" t="s">
        <v>5517</v>
      </c>
    </row>
    <row r="34" spans="2:43" hidden="1">
      <c r="B34" s="547" t="s">
        <v>5518</v>
      </c>
      <c r="C34" s="547">
        <v>20</v>
      </c>
      <c r="D34" s="547">
        <f t="shared" ref="D34:D50" ca="1" si="1">RANDBETWEEN(1,C34)</f>
        <v>17</v>
      </c>
      <c r="E34" s="579">
        <f ca="1">($J$47)</f>
        <v>9</v>
      </c>
      <c r="H34" s="547">
        <f ca="1">VLOOKUP(I33,$B$33:$D$50,3,FALSE)</f>
        <v>5</v>
      </c>
      <c r="J34" s="547">
        <f ca="1">VLOOKUP(K33,$B$33:$D$50,3,FALSE)</f>
        <v>17</v>
      </c>
      <c r="L34" s="547">
        <f ca="1">VLOOKUP(M33,$B$33:$D$50,3,FALSE)</f>
        <v>9</v>
      </c>
      <c r="N34" s="547">
        <f ca="1">VLOOKUP(O33,$B$33:$D$50,3,FALSE)</f>
        <v>11</v>
      </c>
      <c r="P34" s="547">
        <f ca="1">VLOOKUP(Q33,$B$33:$D$50,3,FALSE)</f>
        <v>5</v>
      </c>
      <c r="R34" s="547">
        <f ca="1">VLOOKUP(S33,$B$33:$D$50,3,FALSE)</f>
        <v>6</v>
      </c>
      <c r="T34" s="547">
        <f ca="1">VLOOKUP(U33,$B$33:$D$50,3,FALSE)</f>
        <v>19</v>
      </c>
      <c r="V34" s="547">
        <f ca="1">VLOOKUP(W33,$B$33:$D$50,3,FALSE)</f>
        <v>2</v>
      </c>
      <c r="X34" s="547">
        <f ca="1">VLOOKUP(Y33,$B$33:$D$50,3,FALSE)</f>
        <v>3</v>
      </c>
      <c r="Z34" s="547">
        <f ca="1">VLOOKUP(AA33,$B$33:$D$50,3,FALSE)</f>
        <v>4</v>
      </c>
      <c r="AB34" s="547">
        <f ca="1">VLOOKUP(AC33,$B$33:$D$50,3,FALSE)</f>
        <v>1</v>
      </c>
      <c r="AD34" s="547">
        <f ca="1">VLOOKUP(AE33,$B$33:$D$50,3,FALSE)</f>
        <v>4</v>
      </c>
      <c r="AF34" s="547">
        <f ca="1">VLOOKUP(AG33,$B$33:$D$50,3,FALSE)</f>
        <v>5</v>
      </c>
      <c r="AH34" s="547">
        <f ca="1">VLOOKUP(AI33,$B$33:$D$50,3,FALSE)</f>
        <v>11</v>
      </c>
      <c r="AJ34" s="547">
        <f ca="1">VLOOKUP(AK33,$B$33:$D$50,3,FALSE)</f>
        <v>10</v>
      </c>
      <c r="AL34" s="547">
        <f ca="1">VLOOKUP(AM33,$B$33:$D$50,3,FALSE)</f>
        <v>11</v>
      </c>
      <c r="AN34" s="547">
        <f ca="1">VLOOKUP(AO33,$B$33:$D$50,3,FALSE)</f>
        <v>5</v>
      </c>
      <c r="AP34" s="547">
        <f ca="1">VLOOKUP(AQ33,$B$33:$D$50,3,FALSE)</f>
        <v>20</v>
      </c>
    </row>
    <row r="35" spans="2:43" ht="14" hidden="1">
      <c r="B35" s="547" t="s">
        <v>5519</v>
      </c>
      <c r="C35" s="547">
        <v>10</v>
      </c>
      <c r="D35" s="547">
        <f t="shared" ca="1" si="1"/>
        <v>9</v>
      </c>
      <c r="E35" s="579" t="str">
        <f ca="1">($L$42)</f>
        <v>Planetoid</v>
      </c>
      <c r="H35" s="547">
        <v>1</v>
      </c>
      <c r="I35" s="579" t="s">
        <v>5520</v>
      </c>
      <c r="J35" s="547">
        <v>1</v>
      </c>
      <c r="K35" s="579" t="s">
        <v>31</v>
      </c>
      <c r="L35" s="547">
        <v>1</v>
      </c>
      <c r="M35" s="580" t="str">
        <f ca="1">CONCATENATE(VLOOKUP(RANDBETWEEN(2,4),L$35:M41,2)," with a satellite")</f>
        <v>Artificial or space station with a satellite</v>
      </c>
      <c r="N35" s="547">
        <v>1</v>
      </c>
      <c r="O35" s="579" t="s">
        <v>31</v>
      </c>
      <c r="P35" s="547">
        <v>1</v>
      </c>
      <c r="Q35" s="579" t="s">
        <v>31</v>
      </c>
      <c r="R35" s="547">
        <v>1</v>
      </c>
      <c r="S35" s="579" t="str">
        <f ca="1">CONCATENATE(IF($D$9="Yes",RANDBETWEEN(4,8),"4-8")," hours")</f>
        <v>7 hours</v>
      </c>
      <c r="T35" s="547">
        <v>1</v>
      </c>
      <c r="U35" s="579" t="str">
        <f ca="1">CONCATENATE(IF($D$8="Yes",RANDBETWEEN(100,200),"100-200")," days")</f>
        <v>200 days</v>
      </c>
      <c r="V35" s="547">
        <v>1</v>
      </c>
      <c r="W35" s="579" t="s">
        <v>3323</v>
      </c>
      <c r="X35" s="547">
        <v>1</v>
      </c>
      <c r="Y35" s="579" t="s">
        <v>5521</v>
      </c>
      <c r="Z35" s="547">
        <v>1</v>
      </c>
      <c r="AA35" s="579" t="s">
        <v>4557</v>
      </c>
      <c r="AB35" s="547">
        <v>1</v>
      </c>
      <c r="AC35" s="580" t="s">
        <v>31</v>
      </c>
      <c r="AD35" s="547">
        <v>1</v>
      </c>
      <c r="AE35" s="579" t="s">
        <v>5522</v>
      </c>
      <c r="AF35" s="547">
        <v>1</v>
      </c>
      <c r="AG35" s="579" t="s">
        <v>5523</v>
      </c>
      <c r="AH35" s="547">
        <v>1</v>
      </c>
      <c r="AI35" s="579" t="s">
        <v>5524</v>
      </c>
      <c r="AJ35" s="547">
        <v>1</v>
      </c>
      <c r="AK35" s="579" t="s">
        <v>5525</v>
      </c>
      <c r="AL35" s="547">
        <v>1</v>
      </c>
      <c r="AM35" s="579" t="s">
        <v>5526</v>
      </c>
      <c r="AN35" s="547">
        <v>1</v>
      </c>
      <c r="AO35" s="579" t="s">
        <v>5527</v>
      </c>
      <c r="AP35" s="547">
        <v>1</v>
      </c>
      <c r="AQ35" s="579" t="s">
        <v>5528</v>
      </c>
    </row>
    <row r="36" spans="2:43" hidden="1">
      <c r="B36" s="547" t="s">
        <v>5529</v>
      </c>
      <c r="C36" s="547">
        <v>20</v>
      </c>
      <c r="D36" s="547">
        <f t="shared" ca="1" si="1"/>
        <v>11</v>
      </c>
      <c r="E36" s="579">
        <f ca="1">($N$45)</f>
        <v>3</v>
      </c>
      <c r="H36" s="547">
        <v>2</v>
      </c>
      <c r="I36" s="579" t="s">
        <v>5530</v>
      </c>
      <c r="J36" s="547">
        <v>2</v>
      </c>
      <c r="K36" s="579">
        <v>1</v>
      </c>
      <c r="L36" s="547">
        <v>2</v>
      </c>
      <c r="M36" s="579" t="s">
        <v>5531</v>
      </c>
      <c r="N36" s="547">
        <v>5</v>
      </c>
      <c r="O36" s="579">
        <v>1</v>
      </c>
      <c r="P36" s="547">
        <v>3</v>
      </c>
      <c r="Q36" s="579" t="s">
        <v>5532</v>
      </c>
      <c r="R36" s="547">
        <v>2</v>
      </c>
      <c r="S36" s="579" t="str">
        <f ca="1">CONCATENATE(IF($D$9="Yes",RANDBETWEEN(9,12),"9-12")," hours")</f>
        <v>12 hours</v>
      </c>
      <c r="T36" s="547">
        <v>3</v>
      </c>
      <c r="U36" s="579" t="str">
        <f ca="1">CONCATENATE(IF($D$8="Yes",RANDBETWEEN(201,250),"201-250")," days")</f>
        <v>206 days</v>
      </c>
      <c r="V36" s="547">
        <v>2</v>
      </c>
      <c r="W36" s="579" t="s">
        <v>650</v>
      </c>
      <c r="X36" s="547">
        <v>2</v>
      </c>
      <c r="Y36" s="579" t="s">
        <v>5533</v>
      </c>
      <c r="Z36" s="547">
        <v>2</v>
      </c>
      <c r="AA36" s="579" t="s">
        <v>5534</v>
      </c>
      <c r="AB36" s="547">
        <v>3</v>
      </c>
      <c r="AC36" s="579" t="s">
        <v>5535</v>
      </c>
      <c r="AD36" s="547">
        <v>2</v>
      </c>
      <c r="AE36" s="579" t="s">
        <v>5536</v>
      </c>
      <c r="AF36" s="547">
        <v>3</v>
      </c>
      <c r="AG36" s="579" t="s">
        <v>5537</v>
      </c>
      <c r="AH36" s="547">
        <v>3</v>
      </c>
      <c r="AI36" s="579" t="s">
        <v>5538</v>
      </c>
      <c r="AJ36" s="547">
        <v>2</v>
      </c>
      <c r="AK36" s="579" t="s">
        <v>5539</v>
      </c>
      <c r="AL36" s="547">
        <v>2</v>
      </c>
      <c r="AM36" s="579" t="s">
        <v>5540</v>
      </c>
      <c r="AN36" s="547">
        <v>2</v>
      </c>
      <c r="AO36" s="579" t="s">
        <v>5541</v>
      </c>
      <c r="AP36" s="547">
        <v>2</v>
      </c>
      <c r="AQ36" s="579" t="s">
        <v>5542</v>
      </c>
    </row>
    <row r="37" spans="2:43" hidden="1">
      <c r="B37" s="547" t="s">
        <v>5543</v>
      </c>
      <c r="C37" s="547">
        <v>20</v>
      </c>
      <c r="D37" s="547">
        <f t="shared" ca="1" si="1"/>
        <v>5</v>
      </c>
      <c r="E37" s="579" t="str">
        <f ca="1">($P$40)</f>
        <v>Breathable (Based on Human compatibility)</v>
      </c>
      <c r="H37" s="547">
        <v>3</v>
      </c>
      <c r="I37" s="579" t="s">
        <v>5544</v>
      </c>
      <c r="J37" s="547">
        <v>3</v>
      </c>
      <c r="K37" s="579">
        <v>2</v>
      </c>
      <c r="L37" s="547">
        <v>3</v>
      </c>
      <c r="M37" s="579" t="s">
        <v>5545</v>
      </c>
      <c r="N37" s="547">
        <v>8</v>
      </c>
      <c r="O37" s="579">
        <v>2</v>
      </c>
      <c r="P37" s="547">
        <v>12</v>
      </c>
      <c r="Q37" s="579" t="s">
        <v>5546</v>
      </c>
      <c r="R37" s="547">
        <v>6</v>
      </c>
      <c r="S37" s="579" t="str">
        <f ca="1">CONCATENATE(IF($D$9="Yes",RANDBETWEEN(13,20),"13-20")," hours")</f>
        <v>18 hours</v>
      </c>
      <c r="T37" s="547">
        <v>5</v>
      </c>
      <c r="U37" s="579" t="str">
        <f ca="1">CONCATENATE(IF($D$8="Yes",RANDBETWEEN(251,300),"251-300")," days")</f>
        <v>276 days</v>
      </c>
      <c r="V37" s="547">
        <v>4</v>
      </c>
      <c r="W37" s="579" t="s">
        <v>3287</v>
      </c>
      <c r="X37" s="547">
        <v>3</v>
      </c>
      <c r="Y37" s="579" t="s">
        <v>5547</v>
      </c>
      <c r="Z37" s="547">
        <v>6</v>
      </c>
      <c r="AA37" s="579" t="s">
        <v>5548</v>
      </c>
      <c r="AB37" s="547">
        <v>4</v>
      </c>
      <c r="AC37" s="579" t="s">
        <v>5549</v>
      </c>
      <c r="AD37" s="547">
        <v>3</v>
      </c>
      <c r="AE37" s="579" t="s">
        <v>5550</v>
      </c>
      <c r="AF37" s="547">
        <v>4</v>
      </c>
      <c r="AG37" s="579" t="s">
        <v>5551</v>
      </c>
      <c r="AH37" s="547">
        <v>4</v>
      </c>
      <c r="AI37" s="579" t="s">
        <v>5552</v>
      </c>
      <c r="AJ37" s="547">
        <v>3</v>
      </c>
      <c r="AK37" s="579" t="s">
        <v>5553</v>
      </c>
      <c r="AL37" s="547">
        <v>3</v>
      </c>
      <c r="AM37" s="579" t="s">
        <v>5554</v>
      </c>
      <c r="AN37" s="547">
        <v>3</v>
      </c>
      <c r="AO37" s="579" t="s">
        <v>5555</v>
      </c>
      <c r="AP37" s="547">
        <v>3</v>
      </c>
      <c r="AQ37" s="579" t="s">
        <v>5556</v>
      </c>
    </row>
    <row r="38" spans="2:43" hidden="1">
      <c r="B38" s="547" t="s">
        <v>5557</v>
      </c>
      <c r="C38" s="547">
        <v>20</v>
      </c>
      <c r="D38" s="547">
        <f t="shared" ca="1" si="1"/>
        <v>6</v>
      </c>
      <c r="E38" s="579" t="str">
        <f ca="1">($R$43)</f>
        <v>18 hours</v>
      </c>
      <c r="H38" s="547">
        <v>6</v>
      </c>
      <c r="I38" s="579" t="s">
        <v>5558</v>
      </c>
      <c r="J38" s="547">
        <v>4</v>
      </c>
      <c r="K38" s="579">
        <v>3</v>
      </c>
      <c r="L38" s="547">
        <v>4</v>
      </c>
      <c r="M38" s="579" t="s">
        <v>5559</v>
      </c>
      <c r="N38" s="547">
        <v>11</v>
      </c>
      <c r="O38" s="579">
        <v>3</v>
      </c>
      <c r="P38" s="547">
        <v>16</v>
      </c>
      <c r="Q38" s="579" t="s">
        <v>5560</v>
      </c>
      <c r="R38" s="547">
        <v>9</v>
      </c>
      <c r="S38" s="579" t="str">
        <f ca="1">CONCATENATE(IF($D$9="Yes",RANDBETWEEN(21,24),"21-24")," hours")</f>
        <v>23 hours</v>
      </c>
      <c r="T38" s="547">
        <v>8</v>
      </c>
      <c r="U38" s="579" t="str">
        <f ca="1">CONCATENATE(IF($D$8="Yes",RANDBETWEEN(301,350),"301-350")," days")</f>
        <v>338 days</v>
      </c>
      <c r="V38" s="547">
        <v>5</v>
      </c>
      <c r="W38" s="579" t="s">
        <v>5561</v>
      </c>
      <c r="X38" s="547">
        <v>4</v>
      </c>
      <c r="Y38" s="579" t="s">
        <v>5562</v>
      </c>
      <c r="Z38" s="547" t="str">
        <f ca="1">VLOOKUP(Z$34,Z$35:AA37,2)</f>
        <v>Standard</v>
      </c>
      <c r="AA38" s="579"/>
      <c r="AB38" s="547">
        <v>5</v>
      </c>
      <c r="AC38" s="579" t="s">
        <v>5563</v>
      </c>
      <c r="AD38" s="547">
        <v>4</v>
      </c>
      <c r="AE38" s="579" t="s">
        <v>5564</v>
      </c>
      <c r="AF38" s="547">
        <v>5</v>
      </c>
      <c r="AG38" s="579" t="s">
        <v>5565</v>
      </c>
      <c r="AH38" s="547">
        <v>6</v>
      </c>
      <c r="AI38" s="579" t="s">
        <v>5566</v>
      </c>
      <c r="AJ38" s="547">
        <v>5</v>
      </c>
      <c r="AK38" s="579" t="s">
        <v>5567</v>
      </c>
      <c r="AL38" s="547">
        <v>4</v>
      </c>
      <c r="AM38" s="579" t="s">
        <v>5568</v>
      </c>
      <c r="AN38" s="547">
        <v>4</v>
      </c>
      <c r="AO38" s="579" t="s">
        <v>5569</v>
      </c>
      <c r="AP38" s="547">
        <v>4</v>
      </c>
      <c r="AQ38" s="579" t="s">
        <v>5570</v>
      </c>
    </row>
    <row r="39" spans="2:43" hidden="1">
      <c r="B39" s="547" t="s">
        <v>5571</v>
      </c>
      <c r="C39" s="547">
        <v>20</v>
      </c>
      <c r="D39" s="547">
        <f t="shared" ca="1" si="1"/>
        <v>19</v>
      </c>
      <c r="E39" s="579" t="str">
        <f ca="1">($T$45)</f>
        <v>660 days</v>
      </c>
      <c r="H39" s="547">
        <v>15</v>
      </c>
      <c r="I39" s="579" t="s">
        <v>5572</v>
      </c>
      <c r="J39" s="547">
        <v>5</v>
      </c>
      <c r="K39" s="579">
        <v>4</v>
      </c>
      <c r="L39" s="547">
        <v>5</v>
      </c>
      <c r="M39" s="579" t="s">
        <v>5573</v>
      </c>
      <c r="N39" s="547">
        <v>12</v>
      </c>
      <c r="O39" s="579">
        <v>4</v>
      </c>
      <c r="P39" s="547">
        <v>19</v>
      </c>
      <c r="Q39" s="579" t="s">
        <v>5574</v>
      </c>
      <c r="R39" s="547">
        <v>13</v>
      </c>
      <c r="S39" s="579" t="str">
        <f ca="1">CONCATENATE(IF($D$9="Yes",RANDBETWEEN(25,30),"25-30")," hours")</f>
        <v>30 hours</v>
      </c>
      <c r="T39" s="547">
        <v>11</v>
      </c>
      <c r="U39" s="579" t="str">
        <f ca="1">CONCATENATE(IF($D$8="Yes",RANDBETWEEN(351,400),"351-400")," days")</f>
        <v>380 days</v>
      </c>
      <c r="V39" s="547">
        <v>6</v>
      </c>
      <c r="W39" s="579" t="s">
        <v>3474</v>
      </c>
      <c r="X39" s="547">
        <v>5</v>
      </c>
      <c r="Y39" s="579" t="s">
        <v>5575</v>
      </c>
      <c r="AB39" s="547">
        <v>6</v>
      </c>
      <c r="AC39" s="579" t="s">
        <v>5576</v>
      </c>
      <c r="AD39" s="547">
        <v>5</v>
      </c>
      <c r="AE39" s="579" t="s">
        <v>5577</v>
      </c>
      <c r="AF39" s="547">
        <v>6</v>
      </c>
      <c r="AG39" s="579" t="s">
        <v>5578</v>
      </c>
      <c r="AH39" s="547">
        <v>8</v>
      </c>
      <c r="AI39" s="579" t="s">
        <v>5579</v>
      </c>
      <c r="AJ39" s="547">
        <v>6</v>
      </c>
      <c r="AK39" s="579" t="s">
        <v>5580</v>
      </c>
      <c r="AL39" s="547">
        <v>5</v>
      </c>
      <c r="AM39" s="579" t="s">
        <v>5581</v>
      </c>
      <c r="AN39" s="547">
        <v>5</v>
      </c>
      <c r="AO39" s="579" t="s">
        <v>5582</v>
      </c>
      <c r="AP39" s="547">
        <v>5</v>
      </c>
      <c r="AQ39" s="579" t="s">
        <v>5583</v>
      </c>
    </row>
    <row r="40" spans="2:43" hidden="1">
      <c r="B40" s="547" t="s">
        <v>634</v>
      </c>
      <c r="C40" s="547">
        <v>6</v>
      </c>
      <c r="D40" s="547">
        <f t="shared" ca="1" si="1"/>
        <v>2</v>
      </c>
      <c r="E40" s="579" t="str">
        <f ca="1">($V$40)</f>
        <v>Temperate</v>
      </c>
      <c r="H40" s="547">
        <v>19</v>
      </c>
      <c r="I40" s="579" t="s">
        <v>5584</v>
      </c>
      <c r="J40" s="547">
        <v>7</v>
      </c>
      <c r="K40" s="579">
        <v>5</v>
      </c>
      <c r="L40" s="547">
        <v>6</v>
      </c>
      <c r="M40" s="579" t="s">
        <v>5585</v>
      </c>
      <c r="N40" s="547">
        <v>13</v>
      </c>
      <c r="O40" s="579">
        <v>5</v>
      </c>
      <c r="P40" s="547" t="str">
        <f ca="1">CONCATENATE(VLOOKUP(P$34,P$35:Q39,2)," (Based on Human compatibility)")</f>
        <v>Breathable (Based on Human compatibility)</v>
      </c>
      <c r="R40" s="547">
        <v>16</v>
      </c>
      <c r="S40" s="579" t="str">
        <f ca="1">CONCATENATE(IF($D$9="Yes",RANDBETWEEN(31,35),"31-35")," hours")</f>
        <v>34 hours</v>
      </c>
      <c r="T40" s="547">
        <v>14</v>
      </c>
      <c r="U40" s="579" t="str">
        <f ca="1">CONCATENATE(IF($D$8="Yes",RANDBETWEEN(401,450),"401-450")," days")</f>
        <v>434 days</v>
      </c>
      <c r="V40" s="547" t="str">
        <f ca="1">VLOOKUP(V$34,V$35:W39,2)</f>
        <v>Temperate</v>
      </c>
      <c r="X40" s="547">
        <v>7</v>
      </c>
      <c r="Y40" s="579" t="s">
        <v>5586</v>
      </c>
      <c r="AB40" s="547">
        <v>7</v>
      </c>
      <c r="AC40" s="579" t="s">
        <v>5587</v>
      </c>
      <c r="AD40" s="547">
        <v>6</v>
      </c>
      <c r="AE40" s="579" t="s">
        <v>5588</v>
      </c>
      <c r="AF40" s="547">
        <v>7</v>
      </c>
      <c r="AG40" s="579" t="s">
        <v>3526</v>
      </c>
      <c r="AH40" s="547">
        <v>9</v>
      </c>
      <c r="AI40" s="579" t="s">
        <v>5589</v>
      </c>
      <c r="AJ40" s="547">
        <v>7</v>
      </c>
      <c r="AK40" s="579" t="s">
        <v>5590</v>
      </c>
      <c r="AL40" s="547">
        <v>6</v>
      </c>
      <c r="AM40" s="579" t="s">
        <v>5591</v>
      </c>
      <c r="AN40" s="547">
        <v>6</v>
      </c>
      <c r="AO40" s="579" t="s">
        <v>5592</v>
      </c>
      <c r="AP40" s="547">
        <v>6</v>
      </c>
      <c r="AQ40" s="579" t="s">
        <v>5593</v>
      </c>
    </row>
    <row r="41" spans="2:43" ht="14" hidden="1">
      <c r="B41" s="547" t="s">
        <v>5594</v>
      </c>
      <c r="C41" s="547">
        <v>20</v>
      </c>
      <c r="D41" s="547">
        <f t="shared" ca="1" si="1"/>
        <v>3</v>
      </c>
      <c r="E41" s="579" t="str">
        <f ca="1">($X$51)</f>
        <v>Barren (boulder fields, canyons, dusty, eroded badlands, rocky)</v>
      </c>
      <c r="H41" s="547">
        <v>20</v>
      </c>
      <c r="I41" s="579" t="s">
        <v>5595</v>
      </c>
      <c r="J41" s="547">
        <v>9</v>
      </c>
      <c r="K41" s="579">
        <v>6</v>
      </c>
      <c r="L41" s="547">
        <v>7</v>
      </c>
      <c r="M41" s="579" t="s">
        <v>5596</v>
      </c>
      <c r="N41" s="547">
        <v>14</v>
      </c>
      <c r="O41" s="579" t="s">
        <v>5597</v>
      </c>
      <c r="Q41" s="581" t="s">
        <v>5598</v>
      </c>
      <c r="R41" s="547">
        <v>19</v>
      </c>
      <c r="S41" s="579" t="str">
        <f ca="1">CONCATENATE(IF($D$9="Yes",RANDBETWEEN(36,40),"36-40")," hours")</f>
        <v>38 hours</v>
      </c>
      <c r="T41" s="547">
        <v>16</v>
      </c>
      <c r="U41" s="579" t="str">
        <f ca="1">CONCATENATE(IF($D$8="Yes",RANDBETWEEN(451,500),"451-500")," days")</f>
        <v>492 days</v>
      </c>
      <c r="X41" s="547">
        <v>8</v>
      </c>
      <c r="Y41" s="579" t="s">
        <v>5599</v>
      </c>
      <c r="AB41" s="547">
        <v>8</v>
      </c>
      <c r="AC41" s="579" t="s">
        <v>5600</v>
      </c>
      <c r="AD41" s="547" t="str">
        <f ca="1">IF($AB$34=1,"",VLOOKUP(AD$34,AD$35:AE40,2))</f>
        <v/>
      </c>
      <c r="AF41" s="547">
        <v>8</v>
      </c>
      <c r="AG41" s="579" t="s">
        <v>3285</v>
      </c>
      <c r="AH41" s="547">
        <v>11</v>
      </c>
      <c r="AI41" s="579" t="s">
        <v>5601</v>
      </c>
      <c r="AJ41" s="547">
        <v>9</v>
      </c>
      <c r="AK41" s="579" t="s">
        <v>5602</v>
      </c>
      <c r="AL41" s="547">
        <v>7</v>
      </c>
      <c r="AM41" s="579" t="s">
        <v>5603</v>
      </c>
      <c r="AN41" s="547">
        <v>7</v>
      </c>
      <c r="AO41" s="579" t="s">
        <v>5604</v>
      </c>
      <c r="AP41" s="547">
        <v>7</v>
      </c>
      <c r="AQ41" s="579" t="s">
        <v>5605</v>
      </c>
    </row>
    <row r="42" spans="2:43" hidden="1">
      <c r="B42" s="547" t="s">
        <v>1255</v>
      </c>
      <c r="C42" s="547">
        <v>6</v>
      </c>
      <c r="D42" s="547">
        <f t="shared" ca="1" si="1"/>
        <v>4</v>
      </c>
      <c r="E42" s="579" t="str">
        <f ca="1">($Z$38)</f>
        <v>Standard</v>
      </c>
      <c r="H42" s="547" t="str">
        <f ca="1">VLOOKUP(H$34,H$35:I41,2)</f>
        <v>Nebula/dust cloud</v>
      </c>
      <c r="I42" s="579"/>
      <c r="J42" s="547">
        <v>11</v>
      </c>
      <c r="K42" s="579">
        <v>7</v>
      </c>
      <c r="L42" s="547" t="str">
        <f ca="1">VLOOKUP(L$34,L$35:M41,2)</f>
        <v>Planetoid</v>
      </c>
      <c r="N42" s="547">
        <v>15</v>
      </c>
      <c r="O42" s="579" t="s">
        <v>5606</v>
      </c>
      <c r="R42" s="547">
        <v>20</v>
      </c>
      <c r="S42" s="579" t="str">
        <f>CONCATENATE(IF($D$9="Yes","More than 40","More than 40")," hours")</f>
        <v>More than 40 hours</v>
      </c>
      <c r="T42" s="547">
        <v>18</v>
      </c>
      <c r="U42" s="579" t="str">
        <f ca="1">CONCATENATE(IF($D$8="Yes",RANDBETWEEN(501,600),"501-600")," days")</f>
        <v>522 days</v>
      </c>
      <c r="X42" s="547">
        <v>9</v>
      </c>
      <c r="Y42" s="579" t="s">
        <v>5607</v>
      </c>
      <c r="AB42" s="547" t="str">
        <f ca="1">VLOOKUP(AB$34,AB$35:AC41,2)</f>
        <v>None</v>
      </c>
      <c r="AF42" s="547">
        <v>9</v>
      </c>
      <c r="AG42" s="579" t="s">
        <v>808</v>
      </c>
      <c r="AH42" s="547">
        <v>12</v>
      </c>
      <c r="AI42" s="579" t="s">
        <v>5608</v>
      </c>
      <c r="AJ42" s="547">
        <v>10</v>
      </c>
      <c r="AK42" s="579" t="s">
        <v>5609</v>
      </c>
      <c r="AL42" s="547">
        <v>8</v>
      </c>
      <c r="AM42" s="579" t="s">
        <v>5610</v>
      </c>
      <c r="AN42" s="547">
        <v>8</v>
      </c>
      <c r="AO42" s="579" t="s">
        <v>5611</v>
      </c>
      <c r="AP42" s="547">
        <v>8</v>
      </c>
      <c r="AQ42" s="579" t="s">
        <v>5612</v>
      </c>
    </row>
    <row r="43" spans="2:43" ht="14" hidden="1">
      <c r="B43" s="547" t="s">
        <v>5613</v>
      </c>
      <c r="C43" s="547">
        <v>8</v>
      </c>
      <c r="D43" s="547">
        <f t="shared" ca="1" si="1"/>
        <v>1</v>
      </c>
      <c r="E43" s="579" t="str">
        <f ca="1">($AB$42)</f>
        <v>None</v>
      </c>
      <c r="J43" s="547">
        <v>14</v>
      </c>
      <c r="K43" s="579">
        <v>8</v>
      </c>
      <c r="M43" s="581" t="s">
        <v>5614</v>
      </c>
      <c r="N43" s="547">
        <v>18</v>
      </c>
      <c r="O43" s="579" t="s">
        <v>5615</v>
      </c>
      <c r="R43" s="547" t="str">
        <f ca="1">VLOOKUP(R$34,R$35:S42,2)</f>
        <v>18 hours</v>
      </c>
      <c r="T43" s="547">
        <v>19</v>
      </c>
      <c r="U43" s="579" t="str">
        <f ca="1">CONCATENATE(IF($D$8="Yes",RANDBETWEEN(601,700),"601-700")," days")</f>
        <v>660 days</v>
      </c>
      <c r="X43" s="547">
        <v>10</v>
      </c>
      <c r="Y43" s="579" t="s">
        <v>5616</v>
      </c>
      <c r="AF43" s="547">
        <v>10</v>
      </c>
      <c r="AG43" s="579" t="s">
        <v>5617</v>
      </c>
      <c r="AH43" s="547">
        <v>13</v>
      </c>
      <c r="AI43" s="579" t="s">
        <v>5618</v>
      </c>
      <c r="AJ43" s="547">
        <v>11</v>
      </c>
      <c r="AK43" s="579" t="s">
        <v>5619</v>
      </c>
      <c r="AL43" s="547">
        <v>9</v>
      </c>
      <c r="AM43" s="579" t="s">
        <v>5620</v>
      </c>
      <c r="AN43" s="547">
        <v>9</v>
      </c>
      <c r="AO43" s="579" t="s">
        <v>5621</v>
      </c>
      <c r="AP43" s="547">
        <v>9</v>
      </c>
      <c r="AQ43" s="579" t="s">
        <v>5622</v>
      </c>
    </row>
    <row r="44" spans="2:43" hidden="1">
      <c r="B44" s="547" t="s">
        <v>5623</v>
      </c>
      <c r="C44" s="547">
        <v>6</v>
      </c>
      <c r="D44" s="547">
        <f t="shared" ca="1" si="1"/>
        <v>4</v>
      </c>
      <c r="E44" s="579" t="str">
        <f ca="1">($AD$41)</f>
        <v/>
      </c>
      <c r="J44" s="547">
        <v>17</v>
      </c>
      <c r="K44" s="579">
        <v>9</v>
      </c>
      <c r="N44" s="547">
        <v>20</v>
      </c>
      <c r="O44" s="579" t="s">
        <v>5624</v>
      </c>
      <c r="T44" s="547">
        <v>20</v>
      </c>
      <c r="U44" s="579" t="str">
        <f>CONCATENATE(IF($D$8="Yes","More than 700","More than 700")," days")</f>
        <v>More than 700 days</v>
      </c>
      <c r="X44" s="547">
        <v>11</v>
      </c>
      <c r="Y44" s="579" t="s">
        <v>5625</v>
      </c>
      <c r="AF44" s="547">
        <v>11</v>
      </c>
      <c r="AG44" s="579" t="s">
        <v>5626</v>
      </c>
      <c r="AH44" s="547">
        <v>14</v>
      </c>
      <c r="AI44" s="579" t="s">
        <v>5550</v>
      </c>
      <c r="AJ44" s="547">
        <v>12</v>
      </c>
      <c r="AK44" s="579" t="s">
        <v>5627</v>
      </c>
      <c r="AL44" s="547">
        <v>10</v>
      </c>
      <c r="AM44" s="579" t="s">
        <v>5628</v>
      </c>
      <c r="AN44" s="547">
        <v>10</v>
      </c>
      <c r="AO44" s="579" t="s">
        <v>5629</v>
      </c>
      <c r="AP44" s="547">
        <v>10</v>
      </c>
      <c r="AQ44" s="579" t="s">
        <v>5630</v>
      </c>
    </row>
    <row r="45" spans="2:43" hidden="1">
      <c r="B45" s="547" t="s">
        <v>5631</v>
      </c>
      <c r="C45" s="547">
        <v>20</v>
      </c>
      <c r="D45" s="547">
        <f t="shared" ca="1" si="1"/>
        <v>5</v>
      </c>
      <c r="E45" s="579" t="str">
        <f ca="1">($AF$54)</f>
        <v/>
      </c>
      <c r="J45" s="547">
        <v>19</v>
      </c>
      <c r="K45" s="579" t="s">
        <v>5632</v>
      </c>
      <c r="N45" s="547">
        <f ca="1">IF(L34=4,20+(N58+N59),VLOOKUP(N$34,N$35:O44,2))</f>
        <v>3</v>
      </c>
      <c r="T45" s="547" t="str">
        <f ca="1">VLOOKUP(T$34,T$35:U44,2)</f>
        <v>660 days</v>
      </c>
      <c r="X45" s="547">
        <v>12</v>
      </c>
      <c r="Y45" s="579" t="s">
        <v>5633</v>
      </c>
      <c r="AF45" s="547">
        <v>12</v>
      </c>
      <c r="AG45" s="579" t="s">
        <v>3309</v>
      </c>
      <c r="AH45" s="547">
        <v>15</v>
      </c>
      <c r="AI45" s="579" t="s">
        <v>5634</v>
      </c>
      <c r="AJ45" s="547">
        <v>14</v>
      </c>
      <c r="AK45" s="579" t="s">
        <v>5635</v>
      </c>
      <c r="AL45" s="547">
        <v>11</v>
      </c>
      <c r="AM45" s="579" t="s">
        <v>5636</v>
      </c>
      <c r="AN45" s="547">
        <v>11</v>
      </c>
      <c r="AO45" s="579" t="s">
        <v>5637</v>
      </c>
      <c r="AP45" s="547">
        <v>11</v>
      </c>
      <c r="AQ45" s="579" t="s">
        <v>5638</v>
      </c>
    </row>
    <row r="46" spans="2:43" ht="14" hidden="1">
      <c r="B46" s="547" t="s">
        <v>5639</v>
      </c>
      <c r="C46" s="547">
        <v>20</v>
      </c>
      <c r="D46" s="547">
        <f t="shared" ca="1" si="1"/>
        <v>11</v>
      </c>
      <c r="E46" s="579" t="str">
        <f ca="1">($AH$51)</f>
        <v/>
      </c>
      <c r="J46" s="547">
        <v>20</v>
      </c>
      <c r="K46" s="547" t="str">
        <f ca="1">CONCATENATE(VLOOKUP(RANDBETWEEN(1,19),J$35:K46,2)," (Extrasolar world)")</f>
        <v>None (Extrasolar world)</v>
      </c>
      <c r="O46" s="581" t="s">
        <v>5640</v>
      </c>
      <c r="X46" s="547">
        <v>14</v>
      </c>
      <c r="Y46" s="579" t="s">
        <v>5641</v>
      </c>
      <c r="AA46" s="579"/>
      <c r="AF46" s="547">
        <v>13</v>
      </c>
      <c r="AG46" s="579" t="s">
        <v>4525</v>
      </c>
      <c r="AH46" s="547">
        <v>16</v>
      </c>
      <c r="AI46" s="579" t="s">
        <v>5642</v>
      </c>
      <c r="AJ46" s="547">
        <v>15</v>
      </c>
      <c r="AK46" s="579" t="s">
        <v>5643</v>
      </c>
      <c r="AL46" s="547">
        <v>12</v>
      </c>
      <c r="AM46" s="579" t="s">
        <v>5644</v>
      </c>
      <c r="AN46" s="547">
        <v>12</v>
      </c>
      <c r="AO46" s="579" t="s">
        <v>5645</v>
      </c>
      <c r="AP46" s="547">
        <v>12</v>
      </c>
      <c r="AQ46" s="579" t="s">
        <v>5646</v>
      </c>
    </row>
    <row r="47" spans="2:43" ht="14" hidden="1">
      <c r="B47" s="547" t="s">
        <v>5647</v>
      </c>
      <c r="C47" s="547">
        <v>20</v>
      </c>
      <c r="D47" s="547">
        <f t="shared" ca="1" si="1"/>
        <v>10</v>
      </c>
      <c r="E47" s="579" t="str">
        <f ca="1">($AJ$50)</f>
        <v/>
      </c>
      <c r="J47" s="547">
        <f ca="1">VLOOKUP(J$34,J$35:K46,2)</f>
        <v>9</v>
      </c>
      <c r="K47" s="580" t="s">
        <v>5648</v>
      </c>
      <c r="X47" s="547">
        <v>15</v>
      </c>
      <c r="Y47" s="579" t="s">
        <v>5649</v>
      </c>
      <c r="AF47" s="547">
        <v>14</v>
      </c>
      <c r="AG47" s="579" t="s">
        <v>641</v>
      </c>
      <c r="AH47" s="547">
        <v>17</v>
      </c>
      <c r="AI47" s="579" t="s">
        <v>3309</v>
      </c>
      <c r="AJ47" s="547">
        <v>18</v>
      </c>
      <c r="AK47" s="579" t="s">
        <v>5650</v>
      </c>
      <c r="AL47" s="547">
        <v>13</v>
      </c>
      <c r="AM47" s="579" t="s">
        <v>5651</v>
      </c>
      <c r="AN47" s="547">
        <v>13</v>
      </c>
      <c r="AO47" s="579" t="s">
        <v>5652</v>
      </c>
      <c r="AP47" s="547">
        <v>13</v>
      </c>
      <c r="AQ47" s="579" t="s">
        <v>5653</v>
      </c>
    </row>
    <row r="48" spans="2:43" hidden="1">
      <c r="B48" s="547" t="s">
        <v>5654</v>
      </c>
      <c r="C48" s="547">
        <v>20</v>
      </c>
      <c r="D48" s="547">
        <f t="shared" ca="1" si="1"/>
        <v>11</v>
      </c>
      <c r="E48" s="579" t="str">
        <f ca="1">($AL$55)</f>
        <v/>
      </c>
      <c r="X48" s="547">
        <v>16</v>
      </c>
      <c r="Y48" s="579" t="s">
        <v>5655</v>
      </c>
      <c r="AF48" s="547">
        <v>15</v>
      </c>
      <c r="AG48" s="579" t="s">
        <v>5656</v>
      </c>
      <c r="AH48" s="547">
        <v>18</v>
      </c>
      <c r="AI48" s="579" t="s">
        <v>5657</v>
      </c>
      <c r="AJ48" s="547">
        <v>19</v>
      </c>
      <c r="AK48" s="579" t="s">
        <v>5658</v>
      </c>
      <c r="AL48" s="547">
        <v>14</v>
      </c>
      <c r="AM48" s="579" t="s">
        <v>5659</v>
      </c>
      <c r="AN48" s="547">
        <v>14</v>
      </c>
      <c r="AO48" s="579" t="s">
        <v>5660</v>
      </c>
      <c r="AP48" s="547">
        <v>14</v>
      </c>
      <c r="AQ48" s="579" t="s">
        <v>5661</v>
      </c>
    </row>
    <row r="49" spans="2:43" hidden="1">
      <c r="B49" s="547" t="s">
        <v>5662</v>
      </c>
      <c r="C49" s="547">
        <v>20</v>
      </c>
      <c r="D49" s="547">
        <f t="shared" ca="1" si="1"/>
        <v>5</v>
      </c>
      <c r="E49" s="579" t="str">
        <f ca="1">($AN$55)</f>
        <v/>
      </c>
      <c r="X49" s="547">
        <v>18</v>
      </c>
      <c r="Y49" s="579" t="s">
        <v>5663</v>
      </c>
      <c r="AF49" s="547">
        <v>16</v>
      </c>
      <c r="AG49" s="579" t="s">
        <v>4504</v>
      </c>
      <c r="AH49" s="547">
        <v>19</v>
      </c>
      <c r="AI49" s="579" t="s">
        <v>5664</v>
      </c>
      <c r="AJ49" s="547">
        <v>20</v>
      </c>
      <c r="AK49" s="579" t="s">
        <v>5665</v>
      </c>
      <c r="AL49" s="547">
        <v>15</v>
      </c>
      <c r="AM49" s="579" t="s">
        <v>5666</v>
      </c>
      <c r="AN49" s="547">
        <v>15</v>
      </c>
      <c r="AO49" s="579" t="s">
        <v>5667</v>
      </c>
      <c r="AP49" s="547">
        <v>15</v>
      </c>
      <c r="AQ49" s="579" t="s">
        <v>5668</v>
      </c>
    </row>
    <row r="50" spans="2:43" ht="14" hidden="1">
      <c r="B50" s="547" t="s">
        <v>5669</v>
      </c>
      <c r="C50" s="547">
        <v>20</v>
      </c>
      <c r="D50" s="547">
        <f t="shared" ca="1" si="1"/>
        <v>20</v>
      </c>
      <c r="E50" s="579" t="str">
        <f ca="1">($AP$55)</f>
        <v/>
      </c>
      <c r="N50" s="571" t="s">
        <v>5670</v>
      </c>
      <c r="X50" s="547">
        <v>20</v>
      </c>
      <c r="Y50" s="579" t="s">
        <v>5671</v>
      </c>
      <c r="AF50" s="547">
        <v>17</v>
      </c>
      <c r="AG50" s="579" t="s">
        <v>5672</v>
      </c>
      <c r="AH50" s="547">
        <v>20</v>
      </c>
      <c r="AI50" s="579" t="s">
        <v>5673</v>
      </c>
      <c r="AJ50" s="547" t="str">
        <f ca="1">IF($AB$34=1,"",VLOOKUP(AJ$34,AJ$35:AK48,2))</f>
        <v/>
      </c>
      <c r="AL50" s="547">
        <v>16</v>
      </c>
      <c r="AM50" s="579" t="s">
        <v>5674</v>
      </c>
      <c r="AN50" s="547">
        <v>16</v>
      </c>
      <c r="AO50" s="579" t="s">
        <v>5675</v>
      </c>
      <c r="AP50" s="547">
        <v>16</v>
      </c>
      <c r="AQ50" s="579" t="s">
        <v>5676</v>
      </c>
    </row>
    <row r="51" spans="2:43" hidden="1">
      <c r="N51" s="547">
        <v>1</v>
      </c>
      <c r="O51" s="547">
        <v>0</v>
      </c>
      <c r="X51" s="547" t="str">
        <f ca="1">IF(L34=4,"Gas Giant",VLOOKUP(X$34,X$35:Y50,2))</f>
        <v>Barren (boulder fields, canyons, dusty, eroded badlands, rocky)</v>
      </c>
      <c r="AF51" s="547">
        <v>18</v>
      </c>
      <c r="AG51" s="579" t="s">
        <v>5677</v>
      </c>
      <c r="AH51" s="547" t="str">
        <f ca="1">IF($AB$34=1,"",VLOOKUP(AH$34,AH$35:AI50,2))</f>
        <v/>
      </c>
      <c r="AI51" s="579"/>
      <c r="AL51" s="547">
        <v>17</v>
      </c>
      <c r="AM51" s="579" t="s">
        <v>5678</v>
      </c>
      <c r="AN51" s="547">
        <v>17</v>
      </c>
      <c r="AO51" s="579" t="s">
        <v>5679</v>
      </c>
      <c r="AP51" s="547">
        <v>17</v>
      </c>
      <c r="AQ51" s="579" t="s">
        <v>5680</v>
      </c>
    </row>
    <row r="52" spans="2:43" ht="14" hidden="1">
      <c r="B52" s="582" t="s">
        <v>4207</v>
      </c>
      <c r="N52" s="547">
        <v>5</v>
      </c>
      <c r="O52" s="547">
        <v>1</v>
      </c>
      <c r="Y52" s="581" t="s">
        <v>5681</v>
      </c>
      <c r="AF52" s="547">
        <v>19</v>
      </c>
      <c r="AG52" s="579" t="s">
        <v>4569</v>
      </c>
      <c r="AL52" s="547">
        <v>18</v>
      </c>
      <c r="AM52" s="579" t="s">
        <v>5682</v>
      </c>
      <c r="AN52" s="547">
        <v>18</v>
      </c>
      <c r="AO52" s="579" t="s">
        <v>5683</v>
      </c>
      <c r="AP52" s="547">
        <v>18</v>
      </c>
      <c r="AQ52" s="579" t="s">
        <v>5684</v>
      </c>
    </row>
    <row r="53" spans="2:43" hidden="1">
      <c r="B53" s="582" t="s">
        <v>4192</v>
      </c>
      <c r="N53" s="547">
        <v>8</v>
      </c>
      <c r="O53" s="547">
        <v>2</v>
      </c>
      <c r="AA53" s="579"/>
      <c r="AF53" s="547">
        <v>20</v>
      </c>
      <c r="AG53" s="579" t="s">
        <v>5685</v>
      </c>
      <c r="AL53" s="547">
        <v>19</v>
      </c>
      <c r="AM53" s="579" t="s">
        <v>5686</v>
      </c>
      <c r="AN53" s="547">
        <v>19</v>
      </c>
      <c r="AO53" s="579" t="s">
        <v>5687</v>
      </c>
      <c r="AP53" s="547">
        <v>19</v>
      </c>
      <c r="AQ53" s="579" t="s">
        <v>5688</v>
      </c>
    </row>
    <row r="54" spans="2:43" hidden="1">
      <c r="N54" s="547">
        <v>11</v>
      </c>
      <c r="O54" s="547">
        <v>3</v>
      </c>
      <c r="AF54" s="547" t="str">
        <f ca="1">IF($AB$34=1,"",VLOOKUP(AF$34,AF$35:AG53,2))</f>
        <v/>
      </c>
      <c r="AL54" s="547">
        <v>20</v>
      </c>
      <c r="AM54" s="579" t="s">
        <v>5689</v>
      </c>
      <c r="AN54" s="547">
        <v>20</v>
      </c>
      <c r="AO54" s="579" t="s">
        <v>5690</v>
      </c>
      <c r="AP54" s="547">
        <v>20</v>
      </c>
      <c r="AQ54" s="579" t="s">
        <v>5691</v>
      </c>
    </row>
    <row r="55" spans="2:43" hidden="1">
      <c r="H55" s="579"/>
      <c r="N55" s="547">
        <v>12</v>
      </c>
      <c r="O55" s="547">
        <v>4</v>
      </c>
      <c r="AL55" s="547" t="str">
        <f ca="1">IF($AB$34=1,"",VLOOKUP(AL$34,AL$35:AM54,2))</f>
        <v/>
      </c>
      <c r="AN55" s="547" t="str">
        <f ca="1">IF($AB$34=1,"",VLOOKUP(AN$34,AN$35:AO54,2))</f>
        <v/>
      </c>
      <c r="AP55" s="547" t="str">
        <f ca="1">IF($AB$34=1,"",VLOOKUP(AP$34,AP$35:AQ54,2))</f>
        <v/>
      </c>
    </row>
    <row r="56" spans="2:43" hidden="1">
      <c r="N56" s="547">
        <v>13</v>
      </c>
      <c r="O56" s="547">
        <v>5</v>
      </c>
    </row>
    <row r="57" spans="2:43" hidden="1">
      <c r="N57" s="547">
        <v>14</v>
      </c>
      <c r="O57" s="547">
        <v>6</v>
      </c>
    </row>
    <row r="58" spans="2:43" hidden="1">
      <c r="N58" s="547">
        <f ca="1">IF(L47=4,20,VLOOKUP(O$58,N$51:O57,2))</f>
        <v>2</v>
      </c>
      <c r="O58" s="547">
        <f ca="1">RANDBETWEEN(1,14)</f>
        <v>10</v>
      </c>
    </row>
    <row r="59" spans="2:43" hidden="1">
      <c r="N59" s="547">
        <f ca="1">IF(L48=4,20,VLOOKUP(O$59,N$51:O57,2))</f>
        <v>6</v>
      </c>
      <c r="O59" s="547">
        <f ca="1">RANDBETWEEN(1,14)</f>
        <v>14</v>
      </c>
    </row>
    <row r="60" spans="2:43" hidden="1"/>
    <row r="63" spans="2:43">
      <c r="D63" s="579"/>
    </row>
    <row r="67" spans="4:31">
      <c r="AE67" s="579"/>
    </row>
    <row r="73" spans="4:31">
      <c r="W73" s="579"/>
    </row>
    <row r="74" spans="4:31">
      <c r="D74" s="579"/>
    </row>
    <row r="80" spans="4:31">
      <c r="D80" s="579"/>
      <c r="AE80" s="579"/>
    </row>
    <row r="89" spans="4:31">
      <c r="D89" s="579"/>
      <c r="AE89" s="579"/>
    </row>
    <row r="100" spans="4:31">
      <c r="D100" s="579"/>
    </row>
    <row r="106" spans="4:31">
      <c r="D106" s="579"/>
    </row>
    <row r="110" spans="4:31">
      <c r="AE110" s="579"/>
    </row>
    <row r="119" spans="4:4">
      <c r="D119" s="579"/>
    </row>
    <row r="124" spans="4:4">
      <c r="D124" s="579"/>
    </row>
  </sheetData>
  <phoneticPr fontId="53" type="noConversion"/>
  <dataValidations count="1">
    <dataValidation type="list" allowBlank="1" showInputMessage="1" showErrorMessage="1" sqref="G5:G10 D8:D9">
      <formula1>YesNo</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theme="6" tint="-0.249977111117893"/>
  </sheetPr>
  <dimension ref="A1:F85"/>
  <sheetViews>
    <sheetView workbookViewId="0">
      <pane ySplit="1" topLeftCell="A2" activePane="bottomLeft" state="frozen"/>
      <selection pane="bottomLeft" activeCell="A2" sqref="A2"/>
    </sheetView>
  </sheetViews>
  <sheetFormatPr baseColWidth="10" defaultColWidth="8.83203125" defaultRowHeight="12"/>
  <cols>
    <col min="1" max="1" width="3.83203125" style="2" bestFit="1" customWidth="1"/>
    <col min="2" max="2" width="4.1640625" style="32" bestFit="1" customWidth="1"/>
    <col min="3" max="3" width="27.33203125" style="36" bestFit="1" customWidth="1"/>
    <col min="4" max="4" width="28.33203125" style="36" bestFit="1" customWidth="1"/>
    <col min="5" max="5" width="11.83203125" style="26" bestFit="1" customWidth="1"/>
    <col min="6" max="6" width="43.33203125" style="36" bestFit="1" customWidth="1"/>
    <col min="7" max="16384" width="8.83203125" style="1"/>
  </cols>
  <sheetData>
    <row r="1" spans="1:6" s="156" customFormat="1" ht="65.25" customHeight="1" thickBot="1">
      <c r="A1" s="153" t="s">
        <v>4898</v>
      </c>
      <c r="B1" s="154" t="s">
        <v>4899</v>
      </c>
      <c r="C1" s="155" t="s">
        <v>514</v>
      </c>
      <c r="D1" s="155" t="s">
        <v>2884</v>
      </c>
      <c r="E1" s="194" t="s">
        <v>2286</v>
      </c>
      <c r="F1" s="193" t="s">
        <v>2878</v>
      </c>
    </row>
    <row r="2" spans="1:6">
      <c r="A2" s="2" t="s">
        <v>2821</v>
      </c>
      <c r="B2" s="32">
        <v>12</v>
      </c>
      <c r="C2" s="36" t="s">
        <v>4943</v>
      </c>
      <c r="D2" s="36" t="s">
        <v>4942</v>
      </c>
      <c r="E2" s="26">
        <v>150</v>
      </c>
    </row>
    <row r="3" spans="1:6">
      <c r="A3" s="2" t="s">
        <v>2821</v>
      </c>
      <c r="B3" s="32">
        <v>12</v>
      </c>
      <c r="C3" s="36" t="s">
        <v>4943</v>
      </c>
      <c r="D3" s="36" t="s">
        <v>3788</v>
      </c>
      <c r="E3" s="26">
        <v>300</v>
      </c>
    </row>
    <row r="4" spans="1:6">
      <c r="A4" s="2" t="s">
        <v>2821</v>
      </c>
      <c r="B4" s="32">
        <v>13</v>
      </c>
      <c r="C4" s="36" t="s">
        <v>4943</v>
      </c>
      <c r="D4" s="36" t="s">
        <v>4941</v>
      </c>
      <c r="E4" s="26">
        <v>500</v>
      </c>
      <c r="F4" s="94" t="s">
        <v>3789</v>
      </c>
    </row>
    <row r="5" spans="1:6">
      <c r="A5" s="2" t="s">
        <v>1860</v>
      </c>
      <c r="B5" s="32">
        <v>97</v>
      </c>
      <c r="C5" s="36" t="s">
        <v>2660</v>
      </c>
      <c r="E5" s="26" t="s">
        <v>3828</v>
      </c>
      <c r="F5" s="36" t="s">
        <v>3829</v>
      </c>
    </row>
    <row r="6" spans="1:6">
      <c r="A6" s="2" t="s">
        <v>836</v>
      </c>
      <c r="B6" s="32">
        <v>95</v>
      </c>
      <c r="C6" s="36" t="s">
        <v>4948</v>
      </c>
      <c r="D6" s="36" t="s">
        <v>4949</v>
      </c>
      <c r="E6" s="26" t="s">
        <v>3925</v>
      </c>
    </row>
    <row r="7" spans="1:6">
      <c r="A7" s="2" t="s">
        <v>836</v>
      </c>
      <c r="B7" s="32">
        <v>95</v>
      </c>
      <c r="C7" s="36" t="s">
        <v>4948</v>
      </c>
      <c r="D7" s="36" t="s">
        <v>4950</v>
      </c>
      <c r="E7" s="26" t="s">
        <v>3920</v>
      </c>
      <c r="F7" s="36" t="s">
        <v>1</v>
      </c>
    </row>
    <row r="8" spans="1:6">
      <c r="A8" s="2" t="s">
        <v>363</v>
      </c>
      <c r="B8" s="32">
        <v>141</v>
      </c>
      <c r="C8" s="36" t="s">
        <v>727</v>
      </c>
      <c r="D8" s="36" t="s">
        <v>2434</v>
      </c>
      <c r="E8" s="26">
        <v>150</v>
      </c>
    </row>
    <row r="9" spans="1:6">
      <c r="A9" s="2" t="s">
        <v>363</v>
      </c>
      <c r="B9" s="32">
        <v>141</v>
      </c>
      <c r="C9" s="36" t="s">
        <v>727</v>
      </c>
      <c r="D9" s="36" t="s">
        <v>2433</v>
      </c>
      <c r="E9" s="26">
        <v>50</v>
      </c>
    </row>
    <row r="10" spans="1:6">
      <c r="A10" s="2" t="s">
        <v>363</v>
      </c>
      <c r="B10" s="32">
        <v>141</v>
      </c>
      <c r="C10" s="36" t="s">
        <v>727</v>
      </c>
      <c r="D10" s="36" t="s">
        <v>2302</v>
      </c>
      <c r="E10" s="26">
        <v>10</v>
      </c>
    </row>
    <row r="11" spans="1:6">
      <c r="A11" s="2" t="s">
        <v>363</v>
      </c>
      <c r="B11" s="32">
        <v>141</v>
      </c>
      <c r="C11" s="36" t="s">
        <v>727</v>
      </c>
      <c r="D11" s="36" t="s">
        <v>2303</v>
      </c>
      <c r="E11" s="26">
        <v>2</v>
      </c>
    </row>
    <row r="12" spans="1:6">
      <c r="A12" s="2" t="s">
        <v>1747</v>
      </c>
      <c r="B12" s="91">
        <v>56</v>
      </c>
      <c r="C12" s="36" t="s">
        <v>4951</v>
      </c>
      <c r="D12" s="36" t="s">
        <v>533</v>
      </c>
      <c r="F12" s="195"/>
    </row>
    <row r="13" spans="1:6">
      <c r="A13" s="2" t="s">
        <v>836</v>
      </c>
      <c r="B13" s="91">
        <v>93</v>
      </c>
      <c r="C13" s="36" t="s">
        <v>4951</v>
      </c>
      <c r="D13" s="36" t="s">
        <v>536</v>
      </c>
    </row>
    <row r="14" spans="1:6">
      <c r="A14" s="2" t="s">
        <v>836</v>
      </c>
      <c r="B14" s="91">
        <v>93</v>
      </c>
      <c r="C14" s="36" t="s">
        <v>4951</v>
      </c>
      <c r="D14" s="36" t="s">
        <v>534</v>
      </c>
    </row>
    <row r="15" spans="1:6">
      <c r="A15" s="2" t="s">
        <v>2821</v>
      </c>
      <c r="B15" s="32">
        <v>10</v>
      </c>
      <c r="C15" s="36" t="s">
        <v>4928</v>
      </c>
      <c r="D15" s="36" t="s">
        <v>4927</v>
      </c>
      <c r="E15" s="26" t="s">
        <v>3916</v>
      </c>
      <c r="F15" s="36" t="s">
        <v>3915</v>
      </c>
    </row>
    <row r="16" spans="1:6">
      <c r="A16" s="2" t="s">
        <v>2821</v>
      </c>
      <c r="B16" s="32">
        <v>10</v>
      </c>
      <c r="C16" s="36" t="s">
        <v>4928</v>
      </c>
      <c r="D16" s="36" t="s">
        <v>4929</v>
      </c>
      <c r="E16" s="26" t="s">
        <v>3917</v>
      </c>
    </row>
    <row r="17" spans="1:6">
      <c r="A17" s="2" t="s">
        <v>363</v>
      </c>
      <c r="B17" s="32">
        <v>141</v>
      </c>
      <c r="C17" s="36" t="s">
        <v>728</v>
      </c>
      <c r="D17" s="36" t="s">
        <v>2304</v>
      </c>
      <c r="E17" s="26">
        <v>200</v>
      </c>
    </row>
    <row r="18" spans="1:6">
      <c r="A18" s="2" t="s">
        <v>363</v>
      </c>
      <c r="B18" s="32">
        <v>141</v>
      </c>
      <c r="C18" s="36" t="s">
        <v>728</v>
      </c>
      <c r="D18" s="36" t="s">
        <v>2305</v>
      </c>
      <c r="E18" s="26">
        <v>100</v>
      </c>
    </row>
    <row r="19" spans="1:6">
      <c r="A19" s="2" t="s">
        <v>363</v>
      </c>
      <c r="B19" s="32">
        <v>141</v>
      </c>
      <c r="C19" s="36" t="s">
        <v>728</v>
      </c>
      <c r="D19" s="36" t="s">
        <v>2306</v>
      </c>
      <c r="E19" s="26">
        <v>50</v>
      </c>
    </row>
    <row r="20" spans="1:6">
      <c r="A20" s="2" t="s">
        <v>363</v>
      </c>
      <c r="B20" s="32">
        <v>141</v>
      </c>
      <c r="C20" s="36" t="s">
        <v>728</v>
      </c>
      <c r="D20" s="36" t="s">
        <v>2307</v>
      </c>
      <c r="E20" s="26">
        <v>20</v>
      </c>
    </row>
    <row r="21" spans="1:6">
      <c r="A21" s="2" t="s">
        <v>363</v>
      </c>
      <c r="B21" s="32">
        <v>141</v>
      </c>
      <c r="C21" s="36" t="s">
        <v>2653</v>
      </c>
      <c r="D21" s="36" t="s">
        <v>2</v>
      </c>
      <c r="E21" s="26">
        <v>300</v>
      </c>
    </row>
    <row r="22" spans="1:6">
      <c r="A22" s="2" t="s">
        <v>363</v>
      </c>
      <c r="B22" s="32">
        <v>141</v>
      </c>
      <c r="C22" s="36" t="s">
        <v>2653</v>
      </c>
      <c r="D22" s="36" t="s">
        <v>2308</v>
      </c>
      <c r="E22" s="26">
        <v>300</v>
      </c>
    </row>
    <row r="23" spans="1:6">
      <c r="A23" s="2" t="s">
        <v>363</v>
      </c>
      <c r="B23" s="32">
        <v>141</v>
      </c>
      <c r="C23" s="36" t="s">
        <v>2653</v>
      </c>
      <c r="D23" s="36" t="s">
        <v>2654</v>
      </c>
      <c r="E23" s="26">
        <v>300</v>
      </c>
    </row>
    <row r="24" spans="1:6">
      <c r="A24" s="2" t="s">
        <v>363</v>
      </c>
      <c r="B24" s="32">
        <v>141</v>
      </c>
      <c r="C24" s="36" t="s">
        <v>2653</v>
      </c>
      <c r="D24" s="36" t="s">
        <v>2312</v>
      </c>
      <c r="E24" s="26">
        <v>500</v>
      </c>
    </row>
    <row r="25" spans="1:6">
      <c r="A25" s="2" t="s">
        <v>363</v>
      </c>
      <c r="B25" s="32">
        <v>141</v>
      </c>
      <c r="C25" s="36" t="s">
        <v>2653</v>
      </c>
      <c r="D25" s="36" t="s">
        <v>2311</v>
      </c>
      <c r="E25" s="26">
        <v>500</v>
      </c>
    </row>
    <row r="26" spans="1:6">
      <c r="A26" s="2" t="s">
        <v>363</v>
      </c>
      <c r="B26" s="32">
        <v>141</v>
      </c>
      <c r="C26" s="36" t="s">
        <v>2653</v>
      </c>
      <c r="D26" s="36" t="s">
        <v>2310</v>
      </c>
      <c r="E26" s="26">
        <v>100</v>
      </c>
    </row>
    <row r="27" spans="1:6">
      <c r="A27" s="2" t="s">
        <v>363</v>
      </c>
      <c r="B27" s="32">
        <v>141</v>
      </c>
      <c r="C27" s="36" t="s">
        <v>2653</v>
      </c>
      <c r="D27" s="36" t="s">
        <v>2309</v>
      </c>
      <c r="E27" s="26">
        <v>1000</v>
      </c>
    </row>
    <row r="28" spans="1:6">
      <c r="A28" s="2" t="s">
        <v>2821</v>
      </c>
      <c r="B28" s="32">
        <v>10</v>
      </c>
      <c r="C28" s="36" t="s">
        <v>4931</v>
      </c>
      <c r="D28" s="36" t="s">
        <v>4933</v>
      </c>
      <c r="E28" s="26" t="s">
        <v>3920</v>
      </c>
      <c r="F28" s="36" t="s">
        <v>3919</v>
      </c>
    </row>
    <row r="29" spans="1:6">
      <c r="A29" s="2" t="s">
        <v>2821</v>
      </c>
      <c r="B29" s="32">
        <v>10</v>
      </c>
      <c r="C29" s="36" t="s">
        <v>4931</v>
      </c>
      <c r="D29" s="36" t="s">
        <v>4930</v>
      </c>
      <c r="E29" s="26">
        <v>200</v>
      </c>
      <c r="F29" s="36" t="s">
        <v>3918</v>
      </c>
    </row>
    <row r="30" spans="1:6">
      <c r="A30" s="2" t="s">
        <v>2821</v>
      </c>
      <c r="B30" s="32">
        <v>10</v>
      </c>
      <c r="C30" s="36" t="s">
        <v>4931</v>
      </c>
      <c r="D30" s="36" t="s">
        <v>4932</v>
      </c>
      <c r="E30" s="26">
        <v>1000</v>
      </c>
    </row>
    <row r="31" spans="1:6">
      <c r="A31" s="2" t="s">
        <v>2821</v>
      </c>
      <c r="B31" s="32">
        <v>12</v>
      </c>
      <c r="C31" s="36" t="s">
        <v>4934</v>
      </c>
      <c r="D31" s="36" t="s">
        <v>4936</v>
      </c>
      <c r="E31" s="26">
        <v>25</v>
      </c>
    </row>
    <row r="32" spans="1:6">
      <c r="A32" s="2" t="s">
        <v>836</v>
      </c>
      <c r="B32" s="32">
        <v>97</v>
      </c>
      <c r="C32" s="36" t="s">
        <v>4940</v>
      </c>
      <c r="D32" s="36" t="s">
        <v>3926</v>
      </c>
      <c r="E32" s="26" t="s">
        <v>3804</v>
      </c>
      <c r="F32" s="36" t="s">
        <v>3808</v>
      </c>
    </row>
    <row r="33" spans="1:6">
      <c r="A33" s="2" t="s">
        <v>836</v>
      </c>
      <c r="B33" s="32">
        <v>97</v>
      </c>
      <c r="C33" s="36" t="s">
        <v>4940</v>
      </c>
      <c r="D33" s="36" t="s">
        <v>3927</v>
      </c>
      <c r="E33" s="26" t="s">
        <v>2287</v>
      </c>
      <c r="F33" s="36" t="s">
        <v>3808</v>
      </c>
    </row>
    <row r="34" spans="1:6">
      <c r="A34" s="2" t="s">
        <v>836</v>
      </c>
      <c r="B34" s="32">
        <v>97</v>
      </c>
      <c r="C34" s="36" t="s">
        <v>4940</v>
      </c>
      <c r="D34" s="36" t="s">
        <v>3801</v>
      </c>
      <c r="E34" s="26" t="s">
        <v>3805</v>
      </c>
      <c r="F34" s="36" t="s">
        <v>3808</v>
      </c>
    </row>
    <row r="35" spans="1:6">
      <c r="A35" s="2" t="s">
        <v>836</v>
      </c>
      <c r="B35" s="32">
        <v>97</v>
      </c>
      <c r="C35" s="36" t="s">
        <v>4940</v>
      </c>
      <c r="D35" s="36" t="s">
        <v>3802</v>
      </c>
      <c r="E35" s="26" t="s">
        <v>3806</v>
      </c>
      <c r="F35" s="36" t="s">
        <v>3808</v>
      </c>
    </row>
    <row r="36" spans="1:6">
      <c r="A36" s="2" t="s">
        <v>836</v>
      </c>
      <c r="B36" s="32">
        <v>97</v>
      </c>
      <c r="C36" s="36" t="s">
        <v>4940</v>
      </c>
      <c r="D36" s="36" t="s">
        <v>3803</v>
      </c>
      <c r="E36" s="26" t="s">
        <v>3807</v>
      </c>
      <c r="F36" s="36" t="s">
        <v>3808</v>
      </c>
    </row>
    <row r="37" spans="1:6">
      <c r="A37" s="2" t="s">
        <v>836</v>
      </c>
      <c r="B37" s="32">
        <v>97</v>
      </c>
      <c r="C37" s="36" t="s">
        <v>4940</v>
      </c>
      <c r="D37" s="36" t="s">
        <v>3809</v>
      </c>
      <c r="E37" s="26" t="s">
        <v>3815</v>
      </c>
      <c r="F37" s="36" t="s">
        <v>3819</v>
      </c>
    </row>
    <row r="38" spans="1:6">
      <c r="A38" s="2" t="s">
        <v>836</v>
      </c>
      <c r="B38" s="32">
        <v>97</v>
      </c>
      <c r="C38" s="36" t="s">
        <v>4940</v>
      </c>
      <c r="D38" s="36" t="s">
        <v>3810</v>
      </c>
      <c r="E38" s="26" t="s">
        <v>3816</v>
      </c>
      <c r="F38" s="36" t="s">
        <v>3819</v>
      </c>
    </row>
    <row r="39" spans="1:6">
      <c r="A39" s="2" t="s">
        <v>836</v>
      </c>
      <c r="B39" s="32">
        <v>97</v>
      </c>
      <c r="C39" s="36" t="s">
        <v>4940</v>
      </c>
      <c r="D39" s="36" t="s">
        <v>3811</v>
      </c>
      <c r="E39" s="196" t="s">
        <v>3814</v>
      </c>
      <c r="F39" s="36" t="s">
        <v>3819</v>
      </c>
    </row>
    <row r="40" spans="1:6">
      <c r="A40" s="2" t="s">
        <v>836</v>
      </c>
      <c r="B40" s="32">
        <v>97</v>
      </c>
      <c r="C40" s="36" t="s">
        <v>4940</v>
      </c>
      <c r="D40" s="36" t="s">
        <v>3812</v>
      </c>
      <c r="E40" s="26" t="s">
        <v>3817</v>
      </c>
      <c r="F40" s="36" t="s">
        <v>3819</v>
      </c>
    </row>
    <row r="41" spans="1:6">
      <c r="A41" s="2" t="s">
        <v>836</v>
      </c>
      <c r="B41" s="32">
        <v>97</v>
      </c>
      <c r="C41" s="36" t="s">
        <v>4940</v>
      </c>
      <c r="D41" s="36" t="s">
        <v>3813</v>
      </c>
      <c r="E41" s="26" t="s">
        <v>3818</v>
      </c>
      <c r="F41" s="36" t="s">
        <v>3819</v>
      </c>
    </row>
    <row r="42" spans="1:6">
      <c r="A42" s="2" t="s">
        <v>836</v>
      </c>
      <c r="B42" s="32">
        <v>97</v>
      </c>
      <c r="C42" s="36" t="s">
        <v>4940</v>
      </c>
      <c r="D42" s="36" t="s">
        <v>3820</v>
      </c>
      <c r="E42" s="26" t="s">
        <v>3825</v>
      </c>
      <c r="F42" s="36" t="s">
        <v>3826</v>
      </c>
    </row>
    <row r="43" spans="1:6">
      <c r="A43" s="2" t="s">
        <v>836</v>
      </c>
      <c r="B43" s="32">
        <v>97</v>
      </c>
      <c r="C43" s="36" t="s">
        <v>4940</v>
      </c>
      <c r="D43" s="36" t="s">
        <v>3821</v>
      </c>
      <c r="E43" s="26">
        <v>200</v>
      </c>
      <c r="F43" s="36" t="s">
        <v>3808</v>
      </c>
    </row>
    <row r="44" spans="1:6">
      <c r="A44" s="2" t="s">
        <v>836</v>
      </c>
      <c r="B44" s="32">
        <v>97</v>
      </c>
      <c r="C44" s="36" t="s">
        <v>4940</v>
      </c>
      <c r="D44" s="36" t="s">
        <v>3822</v>
      </c>
      <c r="E44" s="26">
        <v>300</v>
      </c>
      <c r="F44" s="36" t="s">
        <v>3808</v>
      </c>
    </row>
    <row r="45" spans="1:6">
      <c r="A45" s="2" t="s">
        <v>836</v>
      </c>
      <c r="B45" s="32">
        <v>97</v>
      </c>
      <c r="C45" s="36" t="s">
        <v>4940</v>
      </c>
      <c r="D45" s="36" t="s">
        <v>3823</v>
      </c>
      <c r="E45" s="26">
        <v>400</v>
      </c>
      <c r="F45" s="36" t="s">
        <v>3808</v>
      </c>
    </row>
    <row r="46" spans="1:6">
      <c r="A46" s="2" t="s">
        <v>836</v>
      </c>
      <c r="B46" s="32">
        <v>97</v>
      </c>
      <c r="C46" s="36" t="s">
        <v>4940</v>
      </c>
      <c r="D46" s="36" t="s">
        <v>3824</v>
      </c>
      <c r="E46" s="26">
        <v>500</v>
      </c>
      <c r="F46" s="36" t="s">
        <v>3808</v>
      </c>
    </row>
    <row r="47" spans="1:6">
      <c r="A47" s="2" t="s">
        <v>836</v>
      </c>
      <c r="B47" s="32">
        <v>138</v>
      </c>
      <c r="C47" s="36" t="s">
        <v>4940</v>
      </c>
      <c r="D47" s="36" t="s">
        <v>2661</v>
      </c>
      <c r="F47" s="36" t="s">
        <v>3884</v>
      </c>
    </row>
    <row r="48" spans="1:6">
      <c r="A48" s="2" t="s">
        <v>836</v>
      </c>
      <c r="B48" s="32">
        <v>138</v>
      </c>
      <c r="C48" s="36" t="s">
        <v>4940</v>
      </c>
      <c r="D48" s="36" t="s">
        <v>2662</v>
      </c>
      <c r="F48" s="36" t="s">
        <v>4947</v>
      </c>
    </row>
    <row r="49" spans="1:6">
      <c r="A49" s="2" t="s">
        <v>836</v>
      </c>
      <c r="B49" s="32">
        <v>138</v>
      </c>
      <c r="C49" s="36" t="s">
        <v>4940</v>
      </c>
      <c r="D49" s="36" t="s">
        <v>2662</v>
      </c>
      <c r="F49" s="36" t="s">
        <v>4946</v>
      </c>
    </row>
    <row r="50" spans="1:6">
      <c r="A50" s="2" t="s">
        <v>836</v>
      </c>
      <c r="B50" s="32">
        <v>138</v>
      </c>
      <c r="C50" s="36" t="s">
        <v>4940</v>
      </c>
      <c r="D50" s="36" t="s">
        <v>2662</v>
      </c>
      <c r="F50" s="36" t="s">
        <v>4945</v>
      </c>
    </row>
    <row r="51" spans="1:6">
      <c r="A51" s="2" t="s">
        <v>836</v>
      </c>
      <c r="B51" s="32">
        <v>138</v>
      </c>
      <c r="C51" s="36" t="s">
        <v>4940</v>
      </c>
      <c r="D51" s="36" t="s">
        <v>2662</v>
      </c>
      <c r="F51" s="36" t="s">
        <v>4944</v>
      </c>
    </row>
    <row r="52" spans="1:6">
      <c r="A52" s="2" t="s">
        <v>836</v>
      </c>
      <c r="B52" s="32">
        <v>138</v>
      </c>
      <c r="C52" s="36" t="s">
        <v>4940</v>
      </c>
      <c r="D52" s="36" t="s">
        <v>2663</v>
      </c>
      <c r="F52" s="36" t="s">
        <v>3884</v>
      </c>
    </row>
    <row r="53" spans="1:6">
      <c r="A53" s="2" t="s">
        <v>2821</v>
      </c>
      <c r="B53" s="32">
        <v>14</v>
      </c>
      <c r="C53" s="36" t="s">
        <v>4940</v>
      </c>
      <c r="D53" s="36" t="s">
        <v>4935</v>
      </c>
      <c r="E53" s="26" t="s">
        <v>3921</v>
      </c>
    </row>
    <row r="54" spans="1:6">
      <c r="A54" s="2" t="s">
        <v>2821</v>
      </c>
      <c r="B54" s="32">
        <v>14</v>
      </c>
      <c r="C54" s="36" t="s">
        <v>4940</v>
      </c>
      <c r="D54" s="36" t="s">
        <v>4937</v>
      </c>
      <c r="E54" s="26" t="s">
        <v>3920</v>
      </c>
      <c r="F54" s="36" t="s">
        <v>3922</v>
      </c>
    </row>
    <row r="55" spans="1:6">
      <c r="A55" s="2" t="s">
        <v>2821</v>
      </c>
      <c r="B55" s="32">
        <v>14</v>
      </c>
      <c r="C55" s="36" t="s">
        <v>4940</v>
      </c>
      <c r="D55" s="36" t="s">
        <v>4938</v>
      </c>
      <c r="E55" s="26" t="s">
        <v>3920</v>
      </c>
      <c r="F55" s="36" t="s">
        <v>3923</v>
      </c>
    </row>
    <row r="56" spans="1:6">
      <c r="A56" s="2" t="s">
        <v>2821</v>
      </c>
      <c r="B56" s="32">
        <v>14</v>
      </c>
      <c r="C56" s="36" t="s">
        <v>4940</v>
      </c>
      <c r="D56" s="36" t="s">
        <v>4939</v>
      </c>
      <c r="E56" s="26" t="s">
        <v>3920</v>
      </c>
      <c r="F56" s="36" t="s">
        <v>3924</v>
      </c>
    </row>
    <row r="57" spans="1:6">
      <c r="A57" s="2" t="s">
        <v>836</v>
      </c>
      <c r="B57" s="32">
        <v>94</v>
      </c>
      <c r="C57" s="36" t="s">
        <v>4940</v>
      </c>
      <c r="D57" s="36" t="s">
        <v>3830</v>
      </c>
      <c r="E57" s="26">
        <v>1000</v>
      </c>
      <c r="F57" s="36" t="s">
        <v>3836</v>
      </c>
    </row>
    <row r="58" spans="1:6">
      <c r="A58" s="2" t="s">
        <v>836</v>
      </c>
      <c r="B58" s="32">
        <v>94</v>
      </c>
      <c r="C58" s="36" t="s">
        <v>4940</v>
      </c>
      <c r="D58" s="36" t="s">
        <v>3831</v>
      </c>
      <c r="E58" s="26">
        <v>2000</v>
      </c>
      <c r="F58" s="36" t="s">
        <v>3836</v>
      </c>
    </row>
    <row r="59" spans="1:6">
      <c r="A59" s="2" t="s">
        <v>836</v>
      </c>
      <c r="B59" s="32">
        <v>94</v>
      </c>
      <c r="C59" s="36" t="s">
        <v>4940</v>
      </c>
      <c r="D59" s="36" t="s">
        <v>3832</v>
      </c>
      <c r="E59" s="26">
        <v>5000</v>
      </c>
      <c r="F59" s="36" t="s">
        <v>3836</v>
      </c>
    </row>
    <row r="60" spans="1:6">
      <c r="A60" s="2" t="s">
        <v>836</v>
      </c>
      <c r="B60" s="32">
        <v>94</v>
      </c>
      <c r="C60" s="36" t="s">
        <v>4940</v>
      </c>
      <c r="D60" s="36" t="s">
        <v>3833</v>
      </c>
      <c r="E60" s="26">
        <v>10000</v>
      </c>
      <c r="F60" s="36" t="s">
        <v>3836</v>
      </c>
    </row>
    <row r="61" spans="1:6">
      <c r="A61" s="2" t="s">
        <v>836</v>
      </c>
      <c r="B61" s="32">
        <v>94</v>
      </c>
      <c r="C61" s="36" t="s">
        <v>4940</v>
      </c>
      <c r="D61" s="36" t="s">
        <v>3834</v>
      </c>
      <c r="E61" s="26">
        <v>20000</v>
      </c>
      <c r="F61" s="36" t="s">
        <v>3836</v>
      </c>
    </row>
    <row r="62" spans="1:6">
      <c r="A62" s="2" t="s">
        <v>836</v>
      </c>
      <c r="B62" s="32">
        <v>94</v>
      </c>
      <c r="C62" s="36" t="s">
        <v>4940</v>
      </c>
      <c r="D62" s="36" t="s">
        <v>3835</v>
      </c>
      <c r="E62" s="26" t="s">
        <v>31</v>
      </c>
    </row>
    <row r="63" spans="1:6">
      <c r="A63" s="2" t="s">
        <v>363</v>
      </c>
      <c r="B63" s="32">
        <v>141</v>
      </c>
      <c r="C63" s="36" t="s">
        <v>2655</v>
      </c>
      <c r="D63" s="36" t="s">
        <v>2313</v>
      </c>
      <c r="E63" s="26">
        <v>10</v>
      </c>
    </row>
    <row r="64" spans="1:6">
      <c r="A64" s="2" t="s">
        <v>363</v>
      </c>
      <c r="B64" s="32">
        <v>141</v>
      </c>
      <c r="C64" s="36" t="s">
        <v>2655</v>
      </c>
      <c r="D64" s="36" t="s">
        <v>3778</v>
      </c>
      <c r="E64" s="26">
        <v>500</v>
      </c>
    </row>
    <row r="65" spans="1:6">
      <c r="A65" s="2" t="s">
        <v>363</v>
      </c>
      <c r="B65" s="32">
        <v>141</v>
      </c>
      <c r="C65" s="36" t="s">
        <v>2655</v>
      </c>
      <c r="D65" s="36" t="s">
        <v>3777</v>
      </c>
      <c r="E65" s="26">
        <v>1000</v>
      </c>
    </row>
    <row r="66" spans="1:6">
      <c r="A66" s="2" t="s">
        <v>363</v>
      </c>
      <c r="B66" s="32">
        <v>141</v>
      </c>
      <c r="C66" s="36" t="s">
        <v>2655</v>
      </c>
      <c r="D66" s="36" t="s">
        <v>3775</v>
      </c>
      <c r="E66" s="26">
        <v>2000</v>
      </c>
    </row>
    <row r="67" spans="1:6">
      <c r="A67" s="2" t="s">
        <v>363</v>
      </c>
      <c r="B67" s="32">
        <v>141</v>
      </c>
      <c r="C67" s="36" t="s">
        <v>2655</v>
      </c>
      <c r="D67" s="36" t="s">
        <v>3776</v>
      </c>
      <c r="E67" s="26">
        <v>5000</v>
      </c>
    </row>
    <row r="68" spans="1:6">
      <c r="A68" s="2" t="s">
        <v>363</v>
      </c>
      <c r="B68" s="32">
        <v>141</v>
      </c>
      <c r="C68" s="36" t="s">
        <v>2655</v>
      </c>
      <c r="D68" s="36" t="s">
        <v>2314</v>
      </c>
      <c r="E68" s="26">
        <v>10000</v>
      </c>
    </row>
    <row r="69" spans="1:6">
      <c r="A69" s="2" t="s">
        <v>363</v>
      </c>
      <c r="B69" s="32">
        <v>141</v>
      </c>
      <c r="C69" s="36" t="s">
        <v>2656</v>
      </c>
      <c r="D69" s="36" t="s">
        <v>2431</v>
      </c>
      <c r="E69" s="26">
        <v>10000</v>
      </c>
    </row>
    <row r="70" spans="1:6">
      <c r="A70" s="2" t="s">
        <v>363</v>
      </c>
      <c r="B70" s="32">
        <v>141</v>
      </c>
      <c r="C70" s="36" t="s">
        <v>2656</v>
      </c>
      <c r="D70" s="36" t="s">
        <v>3779</v>
      </c>
      <c r="E70" s="26">
        <v>5000</v>
      </c>
    </row>
    <row r="71" spans="1:6">
      <c r="A71" s="2" t="s">
        <v>363</v>
      </c>
      <c r="B71" s="32">
        <v>141</v>
      </c>
      <c r="C71" s="36" t="s">
        <v>2656</v>
      </c>
      <c r="D71" s="36" t="s">
        <v>3780</v>
      </c>
      <c r="E71" s="26">
        <v>2000</v>
      </c>
    </row>
    <row r="72" spans="1:6">
      <c r="A72" s="2" t="s">
        <v>363</v>
      </c>
      <c r="B72" s="32">
        <v>141</v>
      </c>
      <c r="C72" s="36" t="s">
        <v>2656</v>
      </c>
      <c r="D72" s="36" t="s">
        <v>2432</v>
      </c>
      <c r="E72" s="26">
        <v>1000</v>
      </c>
    </row>
    <row r="73" spans="1:6">
      <c r="A73" s="2" t="s">
        <v>363</v>
      </c>
      <c r="B73" s="32">
        <v>141</v>
      </c>
      <c r="C73" s="36" t="s">
        <v>2656</v>
      </c>
      <c r="D73" s="36" t="s">
        <v>3781</v>
      </c>
      <c r="E73" s="26">
        <v>500</v>
      </c>
    </row>
    <row r="74" spans="1:6">
      <c r="A74" s="2" t="s">
        <v>363</v>
      </c>
      <c r="B74" s="32">
        <v>141</v>
      </c>
      <c r="C74" s="36" t="s">
        <v>2656</v>
      </c>
      <c r="D74" s="36" t="s">
        <v>3782</v>
      </c>
      <c r="E74" s="26">
        <v>200</v>
      </c>
    </row>
    <row r="75" spans="1:6">
      <c r="A75" s="2" t="s">
        <v>363</v>
      </c>
      <c r="B75" s="32">
        <v>141</v>
      </c>
      <c r="C75" s="36" t="s">
        <v>2656</v>
      </c>
      <c r="D75" s="36" t="s">
        <v>3783</v>
      </c>
      <c r="E75" s="26">
        <v>100</v>
      </c>
    </row>
    <row r="76" spans="1:6">
      <c r="A76" s="2" t="s">
        <v>836</v>
      </c>
      <c r="B76" s="32">
        <v>138</v>
      </c>
      <c r="C76" s="36" t="s">
        <v>2657</v>
      </c>
      <c r="D76" s="36" t="s">
        <v>621</v>
      </c>
      <c r="E76" s="26" t="s">
        <v>3827</v>
      </c>
      <c r="F76" s="36" t="s">
        <v>3884</v>
      </c>
    </row>
    <row r="77" spans="1:6">
      <c r="A77" s="2" t="s">
        <v>363</v>
      </c>
      <c r="B77" s="32">
        <v>141</v>
      </c>
      <c r="C77" s="36" t="s">
        <v>2657</v>
      </c>
      <c r="D77" s="36" t="s">
        <v>2658</v>
      </c>
      <c r="E77" s="26">
        <v>20</v>
      </c>
    </row>
    <row r="78" spans="1:6">
      <c r="A78" s="2" t="s">
        <v>363</v>
      </c>
      <c r="B78" s="32">
        <v>141</v>
      </c>
      <c r="C78" s="36" t="s">
        <v>2657</v>
      </c>
      <c r="D78" s="36" t="s">
        <v>3786</v>
      </c>
      <c r="E78" s="26">
        <v>50</v>
      </c>
    </row>
    <row r="79" spans="1:6">
      <c r="A79" s="2" t="s">
        <v>363</v>
      </c>
      <c r="B79" s="32">
        <v>141</v>
      </c>
      <c r="C79" s="36" t="s">
        <v>2657</v>
      </c>
      <c r="D79" s="36" t="s">
        <v>3787</v>
      </c>
      <c r="E79" s="26">
        <v>100</v>
      </c>
    </row>
    <row r="80" spans="1:6">
      <c r="A80" s="2" t="s">
        <v>363</v>
      </c>
      <c r="B80" s="32">
        <v>141</v>
      </c>
      <c r="C80" s="36" t="s">
        <v>2657</v>
      </c>
      <c r="D80" s="36" t="s">
        <v>2659</v>
      </c>
      <c r="E80" s="26">
        <v>500</v>
      </c>
    </row>
    <row r="81" spans="1:5">
      <c r="A81" s="2" t="s">
        <v>363</v>
      </c>
      <c r="B81" s="32">
        <v>141</v>
      </c>
      <c r="C81" s="36" t="s">
        <v>2657</v>
      </c>
      <c r="D81" s="36" t="s">
        <v>3784</v>
      </c>
      <c r="E81" s="26">
        <v>1000</v>
      </c>
    </row>
    <row r="82" spans="1:5">
      <c r="A82" s="2" t="s">
        <v>363</v>
      </c>
      <c r="B82" s="32">
        <v>141</v>
      </c>
      <c r="C82" s="36" t="s">
        <v>2657</v>
      </c>
      <c r="D82" s="36" t="s">
        <v>3785</v>
      </c>
      <c r="E82" s="26">
        <v>2000</v>
      </c>
    </row>
    <row r="83" spans="1:5">
      <c r="C83" s="124"/>
    </row>
    <row r="84" spans="1:5">
      <c r="E84" s="124"/>
    </row>
    <row r="85" spans="1:5">
      <c r="E85" s="124"/>
    </row>
  </sheetData>
  <autoFilter ref="A1:F82"/>
  <phoneticPr fontId="0"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70C0"/>
  </sheetPr>
  <dimension ref="A1:F71"/>
  <sheetViews>
    <sheetView workbookViewId="0">
      <pane ySplit="1" topLeftCell="A2" activePane="bottomLeft" state="frozen"/>
      <selection pane="bottomLeft" activeCell="A2" sqref="A2"/>
    </sheetView>
  </sheetViews>
  <sheetFormatPr baseColWidth="10" defaultColWidth="8.83203125" defaultRowHeight="12"/>
  <cols>
    <col min="1" max="1" width="3.83203125" style="1" bestFit="1" customWidth="1"/>
    <col min="2" max="2" width="4.1640625" style="32" bestFit="1" customWidth="1"/>
    <col min="3" max="3" width="28.1640625" style="36" bestFit="1" customWidth="1"/>
    <col min="4" max="4" width="12.33203125" style="36" bestFit="1" customWidth="1"/>
    <col min="5" max="5" width="22" style="36" customWidth="1"/>
    <col min="6" max="6" width="69" style="36" customWidth="1"/>
    <col min="7" max="16384" width="8.83203125" style="1"/>
  </cols>
  <sheetData>
    <row r="1" spans="1:6" s="137" customFormat="1" ht="62.25" customHeight="1">
      <c r="A1" s="133" t="s">
        <v>4898</v>
      </c>
      <c r="B1" s="134" t="s">
        <v>4899</v>
      </c>
      <c r="C1" s="135" t="s">
        <v>515</v>
      </c>
      <c r="D1" s="136" t="s">
        <v>2884</v>
      </c>
      <c r="E1" s="136" t="s">
        <v>1853</v>
      </c>
      <c r="F1" s="135" t="s">
        <v>510</v>
      </c>
    </row>
    <row r="2" spans="1:6">
      <c r="A2" s="22" t="s">
        <v>2821</v>
      </c>
      <c r="B2" s="32">
        <v>59</v>
      </c>
      <c r="C2" s="36" t="s">
        <v>4872</v>
      </c>
      <c r="D2" s="132" t="s">
        <v>54</v>
      </c>
      <c r="E2" s="132"/>
    </row>
    <row r="3" spans="1:6">
      <c r="A3" s="22" t="s">
        <v>1917</v>
      </c>
      <c r="B3" s="32">
        <v>57</v>
      </c>
      <c r="C3" s="36" t="s">
        <v>2491</v>
      </c>
      <c r="D3" s="132" t="s">
        <v>2492</v>
      </c>
      <c r="E3" s="132"/>
    </row>
    <row r="4" spans="1:6" ht="24">
      <c r="A4" s="264" t="s">
        <v>1747</v>
      </c>
      <c r="B4" s="97">
        <v>100</v>
      </c>
      <c r="C4" s="110" t="s">
        <v>2379</v>
      </c>
      <c r="D4" s="110" t="s">
        <v>2810</v>
      </c>
      <c r="E4" s="121" t="s">
        <v>1854</v>
      </c>
      <c r="F4" s="123" t="s">
        <v>5163</v>
      </c>
    </row>
    <row r="5" spans="1:6">
      <c r="A5" s="264" t="s">
        <v>1747</v>
      </c>
      <c r="B5" s="97">
        <v>100</v>
      </c>
      <c r="C5" s="110" t="s">
        <v>2379</v>
      </c>
      <c r="D5" s="110" t="s">
        <v>54</v>
      </c>
      <c r="E5" s="121" t="s">
        <v>5164</v>
      </c>
      <c r="F5" s="122" t="s">
        <v>5165</v>
      </c>
    </row>
    <row r="6" spans="1:6">
      <c r="A6" s="373" t="s">
        <v>2273</v>
      </c>
      <c r="B6" s="374">
        <v>15</v>
      </c>
      <c r="C6" s="375" t="s">
        <v>2947</v>
      </c>
      <c r="D6" s="375" t="s">
        <v>4596</v>
      </c>
      <c r="E6" s="375"/>
      <c r="F6" s="376" t="s">
        <v>4597</v>
      </c>
    </row>
    <row r="7" spans="1:6">
      <c r="A7" s="22" t="s">
        <v>2821</v>
      </c>
      <c r="B7" s="32">
        <v>62</v>
      </c>
      <c r="C7" s="36" t="s">
        <v>4873</v>
      </c>
      <c r="D7" s="132" t="s">
        <v>54</v>
      </c>
      <c r="E7" s="132"/>
    </row>
    <row r="8" spans="1:6" ht="36">
      <c r="A8" s="264" t="s">
        <v>364</v>
      </c>
      <c r="B8" s="97">
        <v>76</v>
      </c>
      <c r="C8" s="110" t="s">
        <v>2359</v>
      </c>
      <c r="D8" s="110" t="s">
        <v>2360</v>
      </c>
      <c r="E8" s="122" t="s">
        <v>5166</v>
      </c>
      <c r="F8" s="123" t="s">
        <v>1253</v>
      </c>
    </row>
    <row r="9" spans="1:6" ht="24">
      <c r="A9" s="373" t="s">
        <v>2273</v>
      </c>
      <c r="B9" s="374">
        <v>16</v>
      </c>
      <c r="C9" s="375" t="s">
        <v>1727</v>
      </c>
      <c r="D9" s="375" t="s">
        <v>4596</v>
      </c>
      <c r="E9" s="375"/>
      <c r="F9" s="376" t="s">
        <v>4598</v>
      </c>
    </row>
    <row r="10" spans="1:6">
      <c r="A10" s="373" t="s">
        <v>2273</v>
      </c>
      <c r="B10" s="374">
        <v>16</v>
      </c>
      <c r="C10" s="375" t="s">
        <v>722</v>
      </c>
      <c r="D10" s="375" t="s">
        <v>4596</v>
      </c>
      <c r="E10" s="375"/>
      <c r="F10" s="377" t="s">
        <v>4599</v>
      </c>
    </row>
    <row r="11" spans="1:6" ht="24">
      <c r="A11" s="264" t="s">
        <v>364</v>
      </c>
      <c r="B11" s="97">
        <v>78</v>
      </c>
      <c r="C11" s="110" t="s">
        <v>2380</v>
      </c>
      <c r="D11" s="110" t="s">
        <v>2810</v>
      </c>
      <c r="E11" s="122" t="s">
        <v>5166</v>
      </c>
      <c r="F11" s="123" t="s">
        <v>5167</v>
      </c>
    </row>
    <row r="12" spans="1:6">
      <c r="A12" s="22" t="s">
        <v>1758</v>
      </c>
      <c r="B12" s="32">
        <v>56</v>
      </c>
      <c r="C12" s="36" t="s">
        <v>5168</v>
      </c>
      <c r="D12" s="36" t="s">
        <v>2492</v>
      </c>
    </row>
    <row r="13" spans="1:6" ht="36">
      <c r="A13" s="264" t="s">
        <v>364</v>
      </c>
      <c r="B13" s="97">
        <v>80</v>
      </c>
      <c r="C13" s="110" t="s">
        <v>2354</v>
      </c>
      <c r="D13" s="110" t="s">
        <v>4310</v>
      </c>
      <c r="E13" s="122" t="s">
        <v>5166</v>
      </c>
      <c r="F13" s="123" t="s">
        <v>5169</v>
      </c>
    </row>
    <row r="14" spans="1:6" ht="36">
      <c r="A14" s="264" t="s">
        <v>364</v>
      </c>
      <c r="B14" s="97">
        <v>78</v>
      </c>
      <c r="C14" s="110" t="s">
        <v>2381</v>
      </c>
      <c r="D14" s="110" t="s">
        <v>2810</v>
      </c>
      <c r="E14" s="122" t="s">
        <v>5166</v>
      </c>
      <c r="F14" s="123" t="s">
        <v>5170</v>
      </c>
    </row>
    <row r="15" spans="1:6" ht="36">
      <c r="A15" s="264" t="s">
        <v>364</v>
      </c>
      <c r="B15" s="97">
        <v>80</v>
      </c>
      <c r="C15" s="110" t="s">
        <v>2355</v>
      </c>
      <c r="D15" s="110" t="s">
        <v>4310</v>
      </c>
      <c r="E15" s="122" t="s">
        <v>5166</v>
      </c>
      <c r="F15" s="123" t="s">
        <v>1667</v>
      </c>
    </row>
    <row r="16" spans="1:6">
      <c r="A16" s="22" t="s">
        <v>468</v>
      </c>
      <c r="B16" s="32">
        <v>133</v>
      </c>
      <c r="C16" s="36" t="s">
        <v>2501</v>
      </c>
      <c r="D16" s="132" t="s">
        <v>2492</v>
      </c>
      <c r="E16" s="132"/>
    </row>
    <row r="17" spans="1:6" ht="24">
      <c r="A17" s="264" t="s">
        <v>364</v>
      </c>
      <c r="B17" s="97">
        <v>76</v>
      </c>
      <c r="C17" s="110" t="s">
        <v>2361</v>
      </c>
      <c r="D17" s="110" t="s">
        <v>2360</v>
      </c>
      <c r="E17" s="122" t="s">
        <v>5166</v>
      </c>
      <c r="F17" s="123" t="s">
        <v>1668</v>
      </c>
    </row>
    <row r="18" spans="1:6">
      <c r="A18" s="373" t="s">
        <v>2273</v>
      </c>
      <c r="B18" s="374">
        <v>16</v>
      </c>
      <c r="C18" s="375" t="s">
        <v>3059</v>
      </c>
      <c r="D18" s="375" t="s">
        <v>4596</v>
      </c>
      <c r="E18" s="375"/>
      <c r="F18" s="375" t="s">
        <v>4600</v>
      </c>
    </row>
    <row r="19" spans="1:6">
      <c r="A19" s="264" t="s">
        <v>364</v>
      </c>
      <c r="B19" s="97">
        <v>77</v>
      </c>
      <c r="C19" s="110" t="s">
        <v>2362</v>
      </c>
      <c r="D19" s="110" t="s">
        <v>2360</v>
      </c>
      <c r="E19" s="121" t="s">
        <v>1669</v>
      </c>
      <c r="F19" s="123" t="s">
        <v>1670</v>
      </c>
    </row>
    <row r="20" spans="1:6" ht="60">
      <c r="A20" s="264" t="s">
        <v>363</v>
      </c>
      <c r="B20" s="97">
        <v>174</v>
      </c>
      <c r="C20" s="110" t="s">
        <v>4874</v>
      </c>
      <c r="D20" s="110" t="s">
        <v>54</v>
      </c>
      <c r="E20" s="110"/>
      <c r="F20" s="122" t="s">
        <v>1671</v>
      </c>
    </row>
    <row r="21" spans="1:6" ht="36">
      <c r="A21" s="373" t="s">
        <v>2273</v>
      </c>
      <c r="B21" s="374">
        <v>16</v>
      </c>
      <c r="C21" s="375" t="s">
        <v>1725</v>
      </c>
      <c r="D21" s="375" t="s">
        <v>4596</v>
      </c>
      <c r="E21" s="375"/>
      <c r="F21" s="376" t="s">
        <v>4601</v>
      </c>
    </row>
    <row r="22" spans="1:6">
      <c r="A22" s="373" t="s">
        <v>2273</v>
      </c>
      <c r="B22" s="374">
        <v>16</v>
      </c>
      <c r="C22" s="375" t="s">
        <v>694</v>
      </c>
      <c r="D22" s="375" t="s">
        <v>4596</v>
      </c>
      <c r="E22" s="375"/>
      <c r="F22" s="375" t="s">
        <v>4602</v>
      </c>
    </row>
    <row r="23" spans="1:6">
      <c r="A23" s="22" t="s">
        <v>468</v>
      </c>
      <c r="B23" s="32">
        <v>118</v>
      </c>
      <c r="C23" s="36" t="s">
        <v>2500</v>
      </c>
      <c r="D23" s="132" t="s">
        <v>2492</v>
      </c>
      <c r="E23" s="132"/>
    </row>
    <row r="24" spans="1:6" ht="24">
      <c r="A24" s="264" t="s">
        <v>364</v>
      </c>
      <c r="B24" s="97">
        <v>79</v>
      </c>
      <c r="C24" s="110" t="s">
        <v>2382</v>
      </c>
      <c r="D24" s="110" t="s">
        <v>2810</v>
      </c>
      <c r="E24" s="122" t="s">
        <v>5166</v>
      </c>
      <c r="F24" s="123" t="s">
        <v>1672</v>
      </c>
    </row>
    <row r="25" spans="1:6" ht="24">
      <c r="A25" s="264" t="s">
        <v>364</v>
      </c>
      <c r="B25" s="97">
        <v>80</v>
      </c>
      <c r="C25" s="110" t="s">
        <v>2356</v>
      </c>
      <c r="D25" s="110" t="s">
        <v>4310</v>
      </c>
      <c r="E25" s="122" t="s">
        <v>5166</v>
      </c>
      <c r="F25" s="123" t="s">
        <v>1673</v>
      </c>
    </row>
    <row r="26" spans="1:6">
      <c r="A26" s="373" t="s">
        <v>2273</v>
      </c>
      <c r="B26" s="374">
        <v>16</v>
      </c>
      <c r="C26" s="375" t="s">
        <v>701</v>
      </c>
      <c r="D26" s="375" t="s">
        <v>4596</v>
      </c>
      <c r="E26" s="375"/>
      <c r="F26" s="375" t="s">
        <v>4734</v>
      </c>
    </row>
    <row r="27" spans="1:6" ht="48">
      <c r="A27" s="264" t="s">
        <v>364</v>
      </c>
      <c r="B27" s="97">
        <v>77</v>
      </c>
      <c r="C27" s="110" t="s">
        <v>2363</v>
      </c>
      <c r="D27" s="110" t="s">
        <v>2360</v>
      </c>
      <c r="E27" s="122" t="s">
        <v>5166</v>
      </c>
      <c r="F27" s="123" t="s">
        <v>1813</v>
      </c>
    </row>
    <row r="28" spans="1:6" ht="24">
      <c r="A28" s="264" t="s">
        <v>364</v>
      </c>
      <c r="B28" s="97">
        <v>80</v>
      </c>
      <c r="C28" s="110" t="s">
        <v>2357</v>
      </c>
      <c r="D28" s="110" t="s">
        <v>4310</v>
      </c>
      <c r="E28" s="122" t="s">
        <v>5166</v>
      </c>
      <c r="F28" s="123" t="s">
        <v>1814</v>
      </c>
    </row>
    <row r="29" spans="1:6" ht="24">
      <c r="A29" s="264" t="s">
        <v>364</v>
      </c>
      <c r="B29" s="97">
        <v>80</v>
      </c>
      <c r="C29" s="110" t="s">
        <v>2358</v>
      </c>
      <c r="D29" s="110" t="s">
        <v>4310</v>
      </c>
      <c r="E29" s="122" t="s">
        <v>5166</v>
      </c>
      <c r="F29" s="123" t="s">
        <v>1693</v>
      </c>
    </row>
    <row r="30" spans="1:6" ht="24">
      <c r="A30" s="264" t="s">
        <v>364</v>
      </c>
      <c r="B30" s="97">
        <v>79</v>
      </c>
      <c r="C30" s="110" t="s">
        <v>2383</v>
      </c>
      <c r="D30" s="110" t="s">
        <v>2810</v>
      </c>
      <c r="E30" s="122" t="s">
        <v>5166</v>
      </c>
      <c r="F30" s="123" t="s">
        <v>1694</v>
      </c>
    </row>
    <row r="31" spans="1:6" ht="36">
      <c r="A31" s="264" t="s">
        <v>364</v>
      </c>
      <c r="B31" s="97">
        <v>77</v>
      </c>
      <c r="C31" s="110" t="s">
        <v>2484</v>
      </c>
      <c r="D31" s="110" t="s">
        <v>2360</v>
      </c>
      <c r="E31" s="122" t="s">
        <v>5166</v>
      </c>
      <c r="F31" s="123" t="s">
        <v>1695</v>
      </c>
    </row>
    <row r="32" spans="1:6">
      <c r="A32" s="373" t="s">
        <v>2273</v>
      </c>
      <c r="B32" s="374">
        <v>16</v>
      </c>
      <c r="C32" s="375" t="s">
        <v>4735</v>
      </c>
      <c r="D32" s="375" t="s">
        <v>4596</v>
      </c>
      <c r="E32" s="375"/>
      <c r="F32" s="375" t="s">
        <v>4736</v>
      </c>
    </row>
    <row r="33" spans="1:6">
      <c r="A33" s="264" t="s">
        <v>1747</v>
      </c>
      <c r="B33" s="97">
        <v>97</v>
      </c>
      <c r="C33" s="110" t="s">
        <v>1696</v>
      </c>
      <c r="D33" s="110"/>
      <c r="E33" s="122"/>
      <c r="F33" s="123" t="s">
        <v>1697</v>
      </c>
    </row>
    <row r="34" spans="1:6" ht="24">
      <c r="A34" s="264" t="s">
        <v>1747</v>
      </c>
      <c r="B34" s="97">
        <v>97</v>
      </c>
      <c r="C34" s="110" t="s">
        <v>1698</v>
      </c>
      <c r="D34" s="110" t="s">
        <v>2360</v>
      </c>
      <c r="E34" s="110"/>
      <c r="F34" s="123" t="s">
        <v>1699</v>
      </c>
    </row>
    <row r="35" spans="1:6" ht="24">
      <c r="A35" s="264" t="s">
        <v>1747</v>
      </c>
      <c r="B35" s="97">
        <v>97</v>
      </c>
      <c r="C35" s="110" t="s">
        <v>1700</v>
      </c>
      <c r="D35" s="110" t="s">
        <v>2360</v>
      </c>
      <c r="E35" s="110"/>
      <c r="F35" s="123" t="s">
        <v>116</v>
      </c>
    </row>
    <row r="36" spans="1:6">
      <c r="A36" s="373" t="s">
        <v>2273</v>
      </c>
      <c r="B36" s="374">
        <v>16</v>
      </c>
      <c r="C36" s="375" t="s">
        <v>696</v>
      </c>
      <c r="D36" s="375" t="s">
        <v>4596</v>
      </c>
      <c r="E36" s="375"/>
      <c r="F36" s="375" t="s">
        <v>4737</v>
      </c>
    </row>
    <row r="37" spans="1:6">
      <c r="A37" s="373" t="s">
        <v>2273</v>
      </c>
      <c r="B37" s="374">
        <v>16</v>
      </c>
      <c r="C37" s="375" t="s">
        <v>1570</v>
      </c>
      <c r="D37" s="375" t="s">
        <v>4596</v>
      </c>
      <c r="E37" s="375"/>
      <c r="F37" s="375" t="s">
        <v>4609</v>
      </c>
    </row>
    <row r="38" spans="1:6" ht="36">
      <c r="A38" s="264" t="s">
        <v>364</v>
      </c>
      <c r="B38" s="97">
        <v>77</v>
      </c>
      <c r="C38" s="110" t="s">
        <v>2485</v>
      </c>
      <c r="D38" s="110" t="s">
        <v>2360</v>
      </c>
      <c r="E38" s="122" t="s">
        <v>5166</v>
      </c>
      <c r="F38" s="123" t="s">
        <v>1966</v>
      </c>
    </row>
    <row r="39" spans="1:6">
      <c r="A39" s="22" t="s">
        <v>2821</v>
      </c>
      <c r="B39" s="32">
        <v>104</v>
      </c>
      <c r="C39" s="36" t="s">
        <v>4875</v>
      </c>
      <c r="D39" s="132" t="s">
        <v>54</v>
      </c>
      <c r="E39" s="132"/>
    </row>
    <row r="40" spans="1:6" ht="48">
      <c r="A40" s="264" t="s">
        <v>364</v>
      </c>
      <c r="B40" s="97">
        <v>77</v>
      </c>
      <c r="C40" s="110" t="s">
        <v>2486</v>
      </c>
      <c r="D40" s="110" t="s">
        <v>2360</v>
      </c>
      <c r="E40" s="122" t="s">
        <v>5166</v>
      </c>
      <c r="F40" s="123" t="s">
        <v>1967</v>
      </c>
    </row>
    <row r="41" spans="1:6">
      <c r="A41" s="264" t="s">
        <v>1747</v>
      </c>
      <c r="B41" s="97">
        <v>69</v>
      </c>
      <c r="C41" s="110" t="s">
        <v>4876</v>
      </c>
      <c r="D41" s="110" t="s">
        <v>54</v>
      </c>
      <c r="E41" s="110"/>
      <c r="F41" s="123"/>
    </row>
    <row r="42" spans="1:6" ht="24">
      <c r="A42" s="264" t="s">
        <v>364</v>
      </c>
      <c r="B42" s="97">
        <v>77</v>
      </c>
      <c r="C42" s="110" t="s">
        <v>2487</v>
      </c>
      <c r="D42" s="110" t="s">
        <v>2360</v>
      </c>
      <c r="E42" s="122" t="s">
        <v>5166</v>
      </c>
      <c r="F42" s="122" t="s">
        <v>1968</v>
      </c>
    </row>
    <row r="43" spans="1:6" ht="48">
      <c r="A43" s="264" t="s">
        <v>364</v>
      </c>
      <c r="B43" s="97">
        <v>77</v>
      </c>
      <c r="C43" s="110" t="s">
        <v>2488</v>
      </c>
      <c r="D43" s="110" t="s">
        <v>2360</v>
      </c>
      <c r="E43" s="122" t="s">
        <v>5166</v>
      </c>
      <c r="F43" s="122" t="s">
        <v>1969</v>
      </c>
    </row>
    <row r="44" spans="1:6">
      <c r="A44" s="373" t="s">
        <v>2273</v>
      </c>
      <c r="B44" s="374">
        <v>16</v>
      </c>
      <c r="C44" s="375" t="s">
        <v>702</v>
      </c>
      <c r="D44" s="375" t="s">
        <v>4596</v>
      </c>
      <c r="E44" s="375"/>
      <c r="F44" s="375" t="s">
        <v>4610</v>
      </c>
    </row>
    <row r="45" spans="1:6">
      <c r="A45" s="22" t="s">
        <v>1860</v>
      </c>
      <c r="B45" s="32">
        <v>130</v>
      </c>
      <c r="C45" s="36" t="s">
        <v>2493</v>
      </c>
      <c r="D45" s="132" t="s">
        <v>2492</v>
      </c>
      <c r="E45" s="132"/>
    </row>
    <row r="46" spans="1:6">
      <c r="A46" s="22" t="s">
        <v>1758</v>
      </c>
      <c r="B46" s="32">
        <v>126</v>
      </c>
      <c r="C46" s="36" t="s">
        <v>735</v>
      </c>
      <c r="D46" s="36" t="s">
        <v>4310</v>
      </c>
      <c r="E46" s="94" t="s">
        <v>1669</v>
      </c>
      <c r="F46" s="123" t="s">
        <v>1670</v>
      </c>
    </row>
    <row r="47" spans="1:6" ht="48">
      <c r="A47" s="264" t="s">
        <v>364</v>
      </c>
      <c r="B47" s="97">
        <v>78</v>
      </c>
      <c r="C47" s="110" t="s">
        <v>2049</v>
      </c>
      <c r="D47" s="110" t="s">
        <v>2360</v>
      </c>
      <c r="E47" s="110"/>
      <c r="F47" s="122" t="s">
        <v>1970</v>
      </c>
    </row>
    <row r="48" spans="1:6">
      <c r="A48" s="22" t="s">
        <v>2821</v>
      </c>
      <c r="B48" s="32">
        <v>123</v>
      </c>
      <c r="C48" s="36" t="s">
        <v>2049</v>
      </c>
      <c r="D48" s="132" t="s">
        <v>54</v>
      </c>
      <c r="E48" s="132"/>
    </row>
    <row r="49" spans="1:6">
      <c r="A49" s="264" t="s">
        <v>364</v>
      </c>
      <c r="B49" s="97">
        <v>79</v>
      </c>
      <c r="C49" s="110" t="s">
        <v>2384</v>
      </c>
      <c r="D49" s="110" t="s">
        <v>2810</v>
      </c>
      <c r="E49" s="121" t="s">
        <v>1854</v>
      </c>
      <c r="F49" s="122" t="s">
        <v>1971</v>
      </c>
    </row>
    <row r="50" spans="1:6" ht="24">
      <c r="A50" s="264" t="s">
        <v>364</v>
      </c>
      <c r="B50" s="97">
        <v>79</v>
      </c>
      <c r="C50" s="110" t="s">
        <v>2385</v>
      </c>
      <c r="D50" s="110" t="s">
        <v>2810</v>
      </c>
      <c r="E50" s="122" t="s">
        <v>1972</v>
      </c>
      <c r="F50" s="122" t="s">
        <v>1973</v>
      </c>
    </row>
    <row r="51" spans="1:6" ht="24">
      <c r="A51" s="264" t="s">
        <v>1747</v>
      </c>
      <c r="B51" s="97">
        <v>100</v>
      </c>
      <c r="C51" s="110" t="s">
        <v>2386</v>
      </c>
      <c r="D51" s="110" t="s">
        <v>2810</v>
      </c>
      <c r="E51" s="121" t="s">
        <v>1669</v>
      </c>
      <c r="F51" s="123" t="s">
        <v>1974</v>
      </c>
    </row>
    <row r="52" spans="1:6">
      <c r="A52" s="264" t="s">
        <v>1747</v>
      </c>
      <c r="B52" s="97">
        <v>101</v>
      </c>
      <c r="C52" s="110" t="s">
        <v>2386</v>
      </c>
      <c r="D52" s="110" t="s">
        <v>54</v>
      </c>
      <c r="E52" s="36" t="s">
        <v>1975</v>
      </c>
      <c r="F52" s="36" t="s">
        <v>1976</v>
      </c>
    </row>
    <row r="53" spans="1:6" ht="24">
      <c r="A53" s="264" t="s">
        <v>363</v>
      </c>
      <c r="B53" s="97">
        <v>125</v>
      </c>
      <c r="C53" s="110" t="s">
        <v>2387</v>
      </c>
      <c r="D53" s="110" t="s">
        <v>2810</v>
      </c>
      <c r="E53" s="110"/>
      <c r="F53" s="123" t="s">
        <v>2159</v>
      </c>
    </row>
    <row r="54" spans="1:6" ht="24">
      <c r="A54" s="373" t="s">
        <v>2273</v>
      </c>
      <c r="B54" s="374">
        <v>16</v>
      </c>
      <c r="C54" s="375" t="s">
        <v>1569</v>
      </c>
      <c r="D54" s="375" t="s">
        <v>4596</v>
      </c>
      <c r="E54" s="375"/>
      <c r="F54" s="378" t="s">
        <v>4611</v>
      </c>
    </row>
    <row r="55" spans="1:6">
      <c r="A55" s="373" t="s">
        <v>2273</v>
      </c>
      <c r="B55" s="374">
        <v>17</v>
      </c>
      <c r="C55" s="375" t="s">
        <v>2209</v>
      </c>
      <c r="D55" s="375" t="s">
        <v>4596</v>
      </c>
      <c r="E55" s="375"/>
      <c r="F55" s="375" t="s">
        <v>4612</v>
      </c>
    </row>
    <row r="56" spans="1:6">
      <c r="A56" s="264" t="s">
        <v>1747</v>
      </c>
      <c r="B56" s="97">
        <v>220</v>
      </c>
      <c r="C56" s="110" t="s">
        <v>852</v>
      </c>
      <c r="D56" s="110" t="s">
        <v>2492</v>
      </c>
      <c r="E56" s="110"/>
    </row>
    <row r="57" spans="1:6">
      <c r="A57" s="22" t="s">
        <v>468</v>
      </c>
      <c r="B57" s="32">
        <v>22</v>
      </c>
      <c r="C57" s="36" t="s">
        <v>2499</v>
      </c>
      <c r="D57" s="132" t="s">
        <v>2492</v>
      </c>
      <c r="E57" s="132"/>
    </row>
    <row r="58" spans="1:6" ht="48">
      <c r="A58" s="264" t="s">
        <v>364</v>
      </c>
      <c r="B58" s="97">
        <v>79</v>
      </c>
      <c r="C58" s="110" t="s">
        <v>2388</v>
      </c>
      <c r="D58" s="110" t="s">
        <v>2810</v>
      </c>
      <c r="E58" s="122" t="s">
        <v>2162</v>
      </c>
      <c r="F58" s="123" t="s">
        <v>5239</v>
      </c>
    </row>
    <row r="59" spans="1:6">
      <c r="A59" s="22" t="s">
        <v>1917</v>
      </c>
      <c r="B59" s="32">
        <v>94</v>
      </c>
      <c r="C59" s="36" t="s">
        <v>2494</v>
      </c>
      <c r="D59" s="132" t="s">
        <v>2492</v>
      </c>
      <c r="E59" s="132"/>
    </row>
    <row r="60" spans="1:6">
      <c r="A60" s="22" t="s">
        <v>836</v>
      </c>
      <c r="B60" s="32">
        <v>38</v>
      </c>
      <c r="C60" s="36" t="s">
        <v>2489</v>
      </c>
      <c r="D60" s="132" t="s">
        <v>2360</v>
      </c>
      <c r="E60" s="132"/>
    </row>
    <row r="61" spans="1:6">
      <c r="A61" s="22" t="s">
        <v>1758</v>
      </c>
      <c r="B61" s="32">
        <v>126</v>
      </c>
      <c r="C61" s="36" t="s">
        <v>736</v>
      </c>
      <c r="D61" s="36" t="s">
        <v>4310</v>
      </c>
      <c r="E61" s="94" t="s">
        <v>1669</v>
      </c>
      <c r="F61" s="36" t="s">
        <v>2161</v>
      </c>
    </row>
    <row r="62" spans="1:6">
      <c r="A62" s="22" t="s">
        <v>836</v>
      </c>
      <c r="B62" s="32">
        <v>24</v>
      </c>
      <c r="C62" s="36" t="s">
        <v>4955</v>
      </c>
      <c r="D62" s="132" t="s">
        <v>2360</v>
      </c>
      <c r="E62" s="132"/>
    </row>
    <row r="63" spans="1:6">
      <c r="A63" s="373" t="s">
        <v>2273</v>
      </c>
      <c r="B63" s="374">
        <v>17</v>
      </c>
      <c r="C63" s="375" t="s">
        <v>2371</v>
      </c>
      <c r="D63" s="375" t="s">
        <v>4596</v>
      </c>
      <c r="E63" s="375"/>
      <c r="F63" s="377" t="s">
        <v>4613</v>
      </c>
    </row>
    <row r="64" spans="1:6">
      <c r="A64" s="22" t="s">
        <v>1917</v>
      </c>
      <c r="B64" s="32">
        <v>34</v>
      </c>
      <c r="C64" s="36" t="s">
        <v>2495</v>
      </c>
      <c r="D64" s="132" t="s">
        <v>2492</v>
      </c>
      <c r="E64" s="132"/>
    </row>
    <row r="65" spans="1:6">
      <c r="A65" s="22" t="s">
        <v>1917</v>
      </c>
      <c r="B65" s="32">
        <v>34</v>
      </c>
      <c r="C65" s="36" t="s">
        <v>2496</v>
      </c>
      <c r="D65" s="132" t="s">
        <v>2492</v>
      </c>
      <c r="E65" s="132"/>
    </row>
    <row r="66" spans="1:6">
      <c r="A66" s="22" t="s">
        <v>1917</v>
      </c>
      <c r="B66" s="32">
        <v>34</v>
      </c>
      <c r="C66" s="36" t="s">
        <v>2497</v>
      </c>
      <c r="D66" s="132" t="s">
        <v>2492</v>
      </c>
      <c r="E66" s="132"/>
    </row>
    <row r="67" spans="1:6">
      <c r="A67" s="22" t="s">
        <v>836</v>
      </c>
      <c r="B67" s="32">
        <v>66</v>
      </c>
      <c r="C67" s="36" t="s">
        <v>4877</v>
      </c>
      <c r="D67" s="132" t="s">
        <v>54</v>
      </c>
      <c r="E67" s="132"/>
    </row>
    <row r="68" spans="1:6">
      <c r="A68" s="22" t="s">
        <v>1917</v>
      </c>
      <c r="B68" s="32">
        <v>95</v>
      </c>
      <c r="C68" s="36" t="s">
        <v>2498</v>
      </c>
      <c r="D68" s="132" t="s">
        <v>2492</v>
      </c>
      <c r="E68" s="132"/>
    </row>
    <row r="69" spans="1:6">
      <c r="A69" s="373" t="s">
        <v>2273</v>
      </c>
      <c r="B69" s="374">
        <v>17</v>
      </c>
      <c r="C69" s="375" t="s">
        <v>5054</v>
      </c>
      <c r="D69" s="375" t="s">
        <v>4596</v>
      </c>
      <c r="E69" s="375"/>
      <c r="F69" s="377" t="s">
        <v>4614</v>
      </c>
    </row>
    <row r="70" spans="1:6" ht="24">
      <c r="A70" s="264" t="s">
        <v>364</v>
      </c>
      <c r="B70" s="97">
        <v>78</v>
      </c>
      <c r="C70" s="110" t="s">
        <v>2490</v>
      </c>
      <c r="D70" s="110" t="s">
        <v>2360</v>
      </c>
      <c r="E70" s="122" t="s">
        <v>5166</v>
      </c>
      <c r="F70" s="123" t="s">
        <v>2160</v>
      </c>
    </row>
    <row r="71" spans="1:6" ht="48">
      <c r="A71" s="264" t="s">
        <v>1747</v>
      </c>
      <c r="B71" s="97">
        <v>66</v>
      </c>
      <c r="C71" s="110" t="s">
        <v>860</v>
      </c>
      <c r="D71" s="110" t="s">
        <v>2360</v>
      </c>
      <c r="E71" s="121" t="s">
        <v>4039</v>
      </c>
      <c r="F71" s="123" t="s">
        <v>5240</v>
      </c>
    </row>
  </sheetData>
  <autoFilter ref="A1:F56"/>
  <sortState ref="A2:F71">
    <sortCondition ref="C2:C71"/>
  </sortState>
  <phoneticPr fontId="0"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theme="4" tint="0.59999389629810485"/>
  </sheetPr>
  <dimension ref="A1:E38"/>
  <sheetViews>
    <sheetView workbookViewId="0">
      <pane ySplit="1" topLeftCell="A2" activePane="bottomLeft" state="frozen"/>
      <selection pane="bottomLeft" activeCell="A2" sqref="A2"/>
    </sheetView>
  </sheetViews>
  <sheetFormatPr baseColWidth="10" defaultColWidth="8.83203125" defaultRowHeight="12"/>
  <cols>
    <col min="1" max="1" width="5.33203125" style="547" bestFit="1" customWidth="1"/>
    <col min="2" max="2" width="8.83203125" style="547"/>
    <col min="3" max="3" width="28.6640625" style="547" customWidth="1"/>
    <col min="4" max="4" width="20.5" style="547" customWidth="1"/>
    <col min="5" max="5" width="55.33203125" style="547" customWidth="1"/>
    <col min="6" max="16384" width="8.83203125" style="547"/>
  </cols>
  <sheetData>
    <row r="1" spans="1:5" s="552" customFormat="1" ht="62.5" customHeight="1" thickBot="1">
      <c r="A1" s="554" t="s">
        <v>4898</v>
      </c>
      <c r="B1" s="555" t="s">
        <v>4899</v>
      </c>
      <c r="C1" s="553" t="s">
        <v>5494</v>
      </c>
      <c r="D1" s="553" t="s">
        <v>5385</v>
      </c>
      <c r="E1" s="553" t="s">
        <v>5386</v>
      </c>
    </row>
    <row r="2" spans="1:5" ht="37" thickBot="1">
      <c r="A2" s="556" t="s">
        <v>365</v>
      </c>
      <c r="B2" s="556" t="s">
        <v>5387</v>
      </c>
      <c r="C2" s="558" t="s">
        <v>5388</v>
      </c>
      <c r="D2" s="556" t="s">
        <v>5465</v>
      </c>
      <c r="E2" s="557" t="s">
        <v>5389</v>
      </c>
    </row>
    <row r="3" spans="1:5" ht="13" thickBot="1">
      <c r="A3" s="556" t="s">
        <v>836</v>
      </c>
      <c r="B3" s="556" t="s">
        <v>5390</v>
      </c>
      <c r="C3" s="558" t="s">
        <v>5391</v>
      </c>
      <c r="D3" s="556" t="s">
        <v>5392</v>
      </c>
      <c r="E3" s="557" t="s">
        <v>5393</v>
      </c>
    </row>
    <row r="4" spans="1:5" ht="25" thickBot="1">
      <c r="A4" s="556" t="s">
        <v>836</v>
      </c>
      <c r="B4" s="556" t="s">
        <v>5394</v>
      </c>
      <c r="C4" s="558" t="s">
        <v>5395</v>
      </c>
      <c r="D4" s="556" t="s">
        <v>5396</v>
      </c>
      <c r="E4" s="557" t="s">
        <v>5397</v>
      </c>
    </row>
    <row r="5" spans="1:5" ht="13" thickBot="1">
      <c r="A5" s="556" t="s">
        <v>836</v>
      </c>
      <c r="B5" s="556" t="s">
        <v>5398</v>
      </c>
      <c r="C5" s="558" t="s">
        <v>5399</v>
      </c>
      <c r="D5" s="556" t="s">
        <v>5400</v>
      </c>
      <c r="E5" s="557" t="s">
        <v>5401</v>
      </c>
    </row>
    <row r="6" spans="1:5" ht="13" thickBot="1">
      <c r="A6" s="556" t="s">
        <v>836</v>
      </c>
      <c r="B6" s="556" t="s">
        <v>5402</v>
      </c>
      <c r="C6" s="558" t="s">
        <v>5403</v>
      </c>
      <c r="D6" s="556" t="s">
        <v>5400</v>
      </c>
      <c r="E6" s="557" t="s">
        <v>5404</v>
      </c>
    </row>
    <row r="7" spans="1:5" ht="25" thickBot="1">
      <c r="A7" s="556" t="s">
        <v>836</v>
      </c>
      <c r="B7" s="556" t="s">
        <v>5405</v>
      </c>
      <c r="C7" s="558" t="s">
        <v>5406</v>
      </c>
      <c r="D7" s="556" t="s">
        <v>5407</v>
      </c>
      <c r="E7" s="557" t="s">
        <v>5408</v>
      </c>
    </row>
    <row r="8" spans="1:5" ht="13" thickBot="1">
      <c r="A8" s="556" t="s">
        <v>836</v>
      </c>
      <c r="B8" s="556" t="s">
        <v>5409</v>
      </c>
      <c r="C8" s="558" t="s">
        <v>5410</v>
      </c>
      <c r="D8" s="556" t="s">
        <v>5407</v>
      </c>
      <c r="E8" s="557" t="s">
        <v>5411</v>
      </c>
    </row>
    <row r="9" spans="1:5" ht="13" thickBot="1">
      <c r="A9" s="556" t="s">
        <v>836</v>
      </c>
      <c r="B9" s="556" t="s">
        <v>5412</v>
      </c>
      <c r="C9" s="558" t="s">
        <v>5413</v>
      </c>
      <c r="D9" s="556" t="s">
        <v>5414</v>
      </c>
      <c r="E9" s="557" t="s">
        <v>5415</v>
      </c>
    </row>
    <row r="10" spans="1:5" ht="13" thickBot="1">
      <c r="A10" s="556" t="s">
        <v>836</v>
      </c>
      <c r="B10" s="556" t="s">
        <v>5416</v>
      </c>
      <c r="C10" s="558" t="s">
        <v>5417</v>
      </c>
      <c r="D10" s="556" t="s">
        <v>5418</v>
      </c>
      <c r="E10" s="557" t="s">
        <v>5419</v>
      </c>
    </row>
    <row r="11" spans="1:5" ht="25" thickBot="1">
      <c r="A11" s="556" t="s">
        <v>836</v>
      </c>
      <c r="B11" s="556" t="s">
        <v>5420</v>
      </c>
      <c r="C11" s="558" t="s">
        <v>5421</v>
      </c>
      <c r="D11" s="556" t="s">
        <v>5422</v>
      </c>
      <c r="E11" s="557" t="s">
        <v>5785</v>
      </c>
    </row>
    <row r="12" spans="1:5" ht="25" thickBot="1">
      <c r="A12" s="556" t="s">
        <v>1095</v>
      </c>
      <c r="B12" s="556" t="s">
        <v>5398</v>
      </c>
      <c r="C12" s="558" t="s">
        <v>5423</v>
      </c>
      <c r="D12" s="556" t="s">
        <v>5392</v>
      </c>
      <c r="E12" s="557" t="s">
        <v>5424</v>
      </c>
    </row>
    <row r="13" spans="1:5" ht="25" thickBot="1">
      <c r="A13" s="556" t="s">
        <v>1095</v>
      </c>
      <c r="B13" s="556" t="s">
        <v>5402</v>
      </c>
      <c r="C13" s="558" t="s">
        <v>5425</v>
      </c>
      <c r="D13" s="556" t="s">
        <v>5396</v>
      </c>
      <c r="E13" s="557" t="s">
        <v>5426</v>
      </c>
    </row>
    <row r="14" spans="1:5" ht="25" thickBot="1">
      <c r="A14" s="556" t="s">
        <v>1095</v>
      </c>
      <c r="B14" s="556" t="s">
        <v>5405</v>
      </c>
      <c r="C14" s="558" t="s">
        <v>5427</v>
      </c>
      <c r="D14" s="556" t="s">
        <v>5400</v>
      </c>
      <c r="E14" s="557" t="s">
        <v>5428</v>
      </c>
    </row>
    <row r="15" spans="1:5" ht="13" thickBot="1">
      <c r="A15" s="556" t="s">
        <v>1095</v>
      </c>
      <c r="B15" s="556" t="s">
        <v>5409</v>
      </c>
      <c r="C15" s="558" t="s">
        <v>5429</v>
      </c>
      <c r="D15" s="556" t="s">
        <v>5400</v>
      </c>
      <c r="E15" s="557" t="s">
        <v>5430</v>
      </c>
    </row>
    <row r="16" spans="1:5" ht="25" thickBot="1">
      <c r="A16" s="556" t="s">
        <v>1095</v>
      </c>
      <c r="B16" s="556" t="s">
        <v>5412</v>
      </c>
      <c r="C16" s="558" t="s">
        <v>5431</v>
      </c>
      <c r="D16" s="556" t="s">
        <v>5407</v>
      </c>
      <c r="E16" s="557" t="s">
        <v>5432</v>
      </c>
    </row>
    <row r="17" spans="1:5" ht="13" thickBot="1">
      <c r="A17" s="556" t="s">
        <v>1095</v>
      </c>
      <c r="B17" s="556" t="s">
        <v>5416</v>
      </c>
      <c r="C17" s="558" t="s">
        <v>5433</v>
      </c>
      <c r="D17" s="556" t="s">
        <v>5407</v>
      </c>
      <c r="E17" s="557" t="s">
        <v>5434</v>
      </c>
    </row>
    <row r="18" spans="1:5" ht="25" thickBot="1">
      <c r="A18" s="556" t="s">
        <v>1095</v>
      </c>
      <c r="B18" s="556" t="s">
        <v>5435</v>
      </c>
      <c r="C18" s="558" t="s">
        <v>5436</v>
      </c>
      <c r="D18" s="556" t="s">
        <v>5414</v>
      </c>
      <c r="E18" s="557" t="s">
        <v>5437</v>
      </c>
    </row>
    <row r="19" spans="1:5" ht="25" thickBot="1">
      <c r="A19" s="556" t="s">
        <v>1095</v>
      </c>
      <c r="B19" s="556" t="s">
        <v>5438</v>
      </c>
      <c r="C19" s="558" t="s">
        <v>5439</v>
      </c>
      <c r="D19" s="556" t="s">
        <v>5440</v>
      </c>
      <c r="E19" s="557" t="s">
        <v>5441</v>
      </c>
    </row>
    <row r="20" spans="1:5" ht="25" thickBot="1">
      <c r="A20" s="556" t="s">
        <v>1169</v>
      </c>
      <c r="B20" s="556" t="s">
        <v>5442</v>
      </c>
      <c r="C20" s="558" t="s">
        <v>5443</v>
      </c>
      <c r="D20" s="556" t="s">
        <v>5392</v>
      </c>
      <c r="E20" s="557" t="s">
        <v>5444</v>
      </c>
    </row>
    <row r="21" spans="1:5" ht="25" thickBot="1">
      <c r="A21" s="556" t="s">
        <v>1169</v>
      </c>
      <c r="B21" s="556" t="s">
        <v>5390</v>
      </c>
      <c r="C21" s="558" t="s">
        <v>5445</v>
      </c>
      <c r="D21" s="556" t="s">
        <v>5392</v>
      </c>
      <c r="E21" s="557" t="s">
        <v>5446</v>
      </c>
    </row>
    <row r="22" spans="1:5" ht="25" thickBot="1">
      <c r="A22" s="556" t="s">
        <v>1169</v>
      </c>
      <c r="B22" s="556" t="s">
        <v>5394</v>
      </c>
      <c r="C22" s="558" t="s">
        <v>5447</v>
      </c>
      <c r="D22" s="556" t="s">
        <v>5396</v>
      </c>
      <c r="E22" s="557" t="s">
        <v>5448</v>
      </c>
    </row>
    <row r="23" spans="1:5" ht="25" thickBot="1">
      <c r="A23" s="556" t="s">
        <v>1169</v>
      </c>
      <c r="B23" s="556" t="s">
        <v>5398</v>
      </c>
      <c r="C23" s="558" t="s">
        <v>5449</v>
      </c>
      <c r="D23" s="556" t="s">
        <v>5400</v>
      </c>
      <c r="E23" s="557" t="s">
        <v>5450</v>
      </c>
    </row>
    <row r="24" spans="1:5" ht="25" thickBot="1">
      <c r="A24" s="556" t="s">
        <v>1169</v>
      </c>
      <c r="B24" s="556" t="s">
        <v>5402</v>
      </c>
      <c r="C24" s="558" t="s">
        <v>5451</v>
      </c>
      <c r="D24" s="556" t="s">
        <v>5407</v>
      </c>
      <c r="E24" s="557" t="s">
        <v>5452</v>
      </c>
    </row>
    <row r="25" spans="1:5" ht="25" thickBot="1">
      <c r="A25" s="556" t="s">
        <v>1169</v>
      </c>
      <c r="B25" s="556" t="s">
        <v>5405</v>
      </c>
      <c r="C25" s="558" t="s">
        <v>5453</v>
      </c>
      <c r="D25" s="556" t="s">
        <v>5454</v>
      </c>
      <c r="E25" s="557" t="s">
        <v>5455</v>
      </c>
    </row>
    <row r="26" spans="1:5" ht="25" thickBot="1">
      <c r="A26" s="556" t="s">
        <v>1169</v>
      </c>
      <c r="B26" s="556" t="s">
        <v>5409</v>
      </c>
      <c r="C26" s="558" t="s">
        <v>5456</v>
      </c>
      <c r="D26" s="556" t="s">
        <v>5414</v>
      </c>
      <c r="E26" s="557" t="s">
        <v>5457</v>
      </c>
    </row>
    <row r="27" spans="1:5" ht="25" thickBot="1">
      <c r="A27" s="556" t="s">
        <v>1169</v>
      </c>
      <c r="B27" s="556" t="s">
        <v>5412</v>
      </c>
      <c r="C27" s="558" t="s">
        <v>5458</v>
      </c>
      <c r="D27" s="556" t="s">
        <v>5418</v>
      </c>
      <c r="E27" s="557" t="s">
        <v>5459</v>
      </c>
    </row>
    <row r="28" spans="1:5" ht="37" thickBot="1">
      <c r="A28" s="556" t="s">
        <v>1169</v>
      </c>
      <c r="B28" s="556" t="s">
        <v>5460</v>
      </c>
      <c r="C28" s="558" t="s">
        <v>5461</v>
      </c>
      <c r="D28" s="556" t="s">
        <v>5462</v>
      </c>
      <c r="E28" s="557" t="s">
        <v>5463</v>
      </c>
    </row>
    <row r="29" spans="1:5" ht="25" thickBot="1">
      <c r="A29" s="556" t="s">
        <v>1297</v>
      </c>
      <c r="B29" s="556" t="s">
        <v>5435</v>
      </c>
      <c r="C29" s="558" t="s">
        <v>5464</v>
      </c>
      <c r="D29" s="556" t="s">
        <v>5396</v>
      </c>
      <c r="E29" s="557" t="s">
        <v>5466</v>
      </c>
    </row>
    <row r="30" spans="1:5" ht="25" thickBot="1">
      <c r="A30" s="556" t="s">
        <v>1297</v>
      </c>
      <c r="B30" s="556" t="s">
        <v>5467</v>
      </c>
      <c r="C30" s="558" t="s">
        <v>5468</v>
      </c>
      <c r="D30" s="556" t="s">
        <v>5400</v>
      </c>
      <c r="E30" s="557" t="s">
        <v>5469</v>
      </c>
    </row>
    <row r="31" spans="1:5" ht="25" thickBot="1">
      <c r="A31" s="556" t="s">
        <v>1297</v>
      </c>
      <c r="B31" s="556" t="s">
        <v>5470</v>
      </c>
      <c r="C31" s="558" t="s">
        <v>5471</v>
      </c>
      <c r="D31" s="556" t="s">
        <v>5400</v>
      </c>
      <c r="E31" s="557" t="s">
        <v>5472</v>
      </c>
    </row>
    <row r="32" spans="1:5" ht="25" thickBot="1">
      <c r="A32" s="556" t="s">
        <v>1297</v>
      </c>
      <c r="B32" s="556" t="s">
        <v>5473</v>
      </c>
      <c r="C32" s="558" t="s">
        <v>5474</v>
      </c>
      <c r="D32" s="556" t="s">
        <v>5454</v>
      </c>
      <c r="E32" s="557" t="s">
        <v>5475</v>
      </c>
    </row>
    <row r="33" spans="1:5" ht="25" thickBot="1">
      <c r="A33" s="556" t="s">
        <v>1297</v>
      </c>
      <c r="B33" s="556" t="s">
        <v>5476</v>
      </c>
      <c r="C33" s="558" t="s">
        <v>5477</v>
      </c>
      <c r="D33" s="556" t="s">
        <v>5407</v>
      </c>
      <c r="E33" s="557" t="s">
        <v>5478</v>
      </c>
    </row>
    <row r="34" spans="1:5" ht="25" thickBot="1">
      <c r="A34" s="556" t="s">
        <v>1297</v>
      </c>
      <c r="B34" s="556" t="s">
        <v>5479</v>
      </c>
      <c r="C34" s="558" t="s">
        <v>5480</v>
      </c>
      <c r="D34" s="556" t="s">
        <v>5481</v>
      </c>
      <c r="E34" s="557" t="s">
        <v>5482</v>
      </c>
    </row>
    <row r="35" spans="1:5" ht="13" thickBot="1">
      <c r="A35" s="556" t="s">
        <v>1297</v>
      </c>
      <c r="B35" s="556" t="s">
        <v>5483</v>
      </c>
      <c r="C35" s="558" t="s">
        <v>5484</v>
      </c>
      <c r="D35" s="556" t="s">
        <v>5454</v>
      </c>
      <c r="E35" s="557" t="s">
        <v>5485</v>
      </c>
    </row>
    <row r="36" spans="1:5" ht="25" thickBot="1">
      <c r="A36" s="559" t="s">
        <v>1297</v>
      </c>
      <c r="B36" s="559" t="s">
        <v>5486</v>
      </c>
      <c r="C36" s="560" t="s">
        <v>5487</v>
      </c>
      <c r="D36" s="559" t="s">
        <v>5488</v>
      </c>
      <c r="E36" s="561" t="s">
        <v>5786</v>
      </c>
    </row>
    <row r="37" spans="1:5" ht="25" thickBot="1">
      <c r="A37" s="562" t="s">
        <v>2665</v>
      </c>
      <c r="B37" s="563"/>
      <c r="C37" s="550" t="s">
        <v>5489</v>
      </c>
      <c r="D37" s="564" t="s">
        <v>5490</v>
      </c>
      <c r="E37" s="565" t="s">
        <v>5491</v>
      </c>
    </row>
    <row r="38" spans="1:5" ht="37" thickBot="1">
      <c r="A38" s="566" t="s">
        <v>2665</v>
      </c>
      <c r="B38" s="567"/>
      <c r="C38" s="551" t="s">
        <v>5492</v>
      </c>
      <c r="D38" s="568" t="s">
        <v>5495</v>
      </c>
      <c r="E38" s="569" t="s">
        <v>5493</v>
      </c>
    </row>
  </sheetData>
  <autoFilter ref="A1:E38"/>
  <phoneticPr fontId="53" type="noConversion"/>
  <hyperlinks>
    <hyperlink ref="A37" r:id="rId1"/>
    <hyperlink ref="A38" r:id="rId2"/>
  </hyperlinks>
  <pageMargins left="0.7" right="0.7" top="0.75" bottom="0.75" header="0.3" footer="0.3"/>
  <legacyDrawing r:id="rId3"/>
  <extLst>
    <ext xmlns:mx="http://schemas.microsoft.com/office/mac/excel/2008/main" uri="http://schemas.microsoft.com/office/mac/excel/2008/main">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theme="5"/>
  </sheetPr>
  <dimension ref="A1:AV95"/>
  <sheetViews>
    <sheetView tabSelected="1" topLeftCell="AK16" zoomScaleNormal="80" zoomScalePageLayoutView="80" workbookViewId="0">
      <selection activeCell="BA65" sqref="BA65"/>
    </sheetView>
  </sheetViews>
  <sheetFormatPr baseColWidth="10" defaultColWidth="8.83203125" defaultRowHeight="12"/>
  <cols>
    <col min="1" max="1" width="4" style="388" customWidth="1"/>
    <col min="2" max="2" width="22.33203125" style="388" customWidth="1"/>
    <col min="3" max="23" width="3.83203125" style="388" customWidth="1"/>
    <col min="24" max="24" width="1.6640625" style="388" customWidth="1"/>
    <col min="25" max="25" width="5.83203125" style="388" customWidth="1"/>
    <col min="26" max="26" width="7.5" style="388" customWidth="1"/>
    <col min="27" max="27" width="8.1640625" style="388" customWidth="1"/>
    <col min="28" max="28" width="8.83203125" style="388"/>
    <col min="29" max="29" width="9.6640625" style="388" customWidth="1"/>
    <col min="30" max="30" width="70.33203125" style="388" customWidth="1"/>
    <col min="31" max="37" width="6" style="388" bestFit="1" customWidth="1"/>
    <col min="38" max="38" width="8.1640625" style="388" bestFit="1" customWidth="1"/>
    <col min="39" max="39" width="6" style="388" bestFit="1" customWidth="1"/>
    <col min="40" max="40" width="7.1640625" style="388" bestFit="1" customWidth="1"/>
    <col min="41" max="41" width="18.83203125" style="388" bestFit="1" customWidth="1"/>
    <col min="42" max="42" width="6" style="388" bestFit="1" customWidth="1"/>
    <col min="43" max="43" width="22" style="388" bestFit="1" customWidth="1"/>
    <col min="44" max="44" width="14.83203125" style="388" bestFit="1" customWidth="1"/>
    <col min="45" max="45" width="6" style="388" bestFit="1" customWidth="1"/>
    <col min="46" max="46" width="14.1640625" style="388" bestFit="1" customWidth="1"/>
    <col min="47" max="47" width="3.33203125" style="388" customWidth="1"/>
    <col min="48" max="16384" width="8.83203125" style="388"/>
  </cols>
  <sheetData>
    <row r="1" spans="2:41">
      <c r="J1" s="389">
        <v>1</v>
      </c>
      <c r="AO1" s="389"/>
    </row>
    <row r="2" spans="2:41">
      <c r="B2" s="390" t="s">
        <v>4584</v>
      </c>
      <c r="J2" s="389">
        <v>2</v>
      </c>
      <c r="AO2" s="389"/>
    </row>
    <row r="3" spans="2:41" ht="35.25" customHeight="1">
      <c r="B3" s="636" t="s">
        <v>4179</v>
      </c>
      <c r="C3" s="636"/>
      <c r="D3" s="636"/>
      <c r="E3" s="636"/>
      <c r="F3" s="636"/>
      <c r="G3" s="636"/>
      <c r="H3" s="636"/>
      <c r="I3" s="636"/>
      <c r="J3" s="636"/>
      <c r="K3" s="636"/>
      <c r="L3" s="636"/>
      <c r="M3" s="636"/>
      <c r="N3" s="636"/>
      <c r="O3" s="636"/>
      <c r="P3" s="636"/>
      <c r="Q3" s="636"/>
      <c r="R3" s="636"/>
      <c r="S3" s="636"/>
      <c r="T3" s="636"/>
      <c r="U3" s="636"/>
      <c r="V3" s="636"/>
      <c r="W3" s="636"/>
      <c r="X3" s="636"/>
      <c r="Y3" s="422"/>
      <c r="Z3" s="423"/>
      <c r="AA3" s="390"/>
      <c r="AO3" s="389"/>
    </row>
    <row r="4" spans="2:41">
      <c r="B4" s="418"/>
      <c r="C4" s="604" t="s">
        <v>4180</v>
      </c>
      <c r="D4" s="604"/>
      <c r="E4" s="604"/>
      <c r="F4" s="637" t="str">
        <f>IF(SUM(C7:E14)=0,"Starting","XP to")</f>
        <v>XP to</v>
      </c>
      <c r="G4" s="637"/>
      <c r="H4" s="637"/>
      <c r="I4" s="418"/>
      <c r="J4" s="418"/>
      <c r="K4" s="418"/>
      <c r="L4" s="418"/>
      <c r="M4" s="418"/>
      <c r="N4" s="418"/>
      <c r="O4" s="418"/>
      <c r="P4" s="418"/>
      <c r="Q4" s="418"/>
      <c r="R4" s="418"/>
      <c r="S4" s="418"/>
      <c r="T4" s="604" t="s">
        <v>4181</v>
      </c>
      <c r="U4" s="604"/>
      <c r="V4" s="604"/>
      <c r="W4" s="418"/>
      <c r="X4" s="418"/>
      <c r="Y4" s="422"/>
      <c r="AA4" s="390"/>
      <c r="AO4" s="389"/>
    </row>
    <row r="5" spans="2:41" ht="12.75" customHeight="1">
      <c r="B5" s="418"/>
      <c r="C5" s="604" t="s">
        <v>4182</v>
      </c>
      <c r="D5" s="604"/>
      <c r="E5" s="604"/>
      <c r="F5" s="637" t="str">
        <f>IF(SUM(C8:E16)=0,"XP","next level")</f>
        <v>next level</v>
      </c>
      <c r="G5" s="637"/>
      <c r="H5" s="637"/>
      <c r="I5" s="604" t="s">
        <v>4183</v>
      </c>
      <c r="J5" s="604"/>
      <c r="K5" s="604"/>
      <c r="L5" s="604"/>
      <c r="M5" s="604"/>
      <c r="N5" s="604"/>
      <c r="O5" s="604"/>
      <c r="P5" s="604" t="s">
        <v>4184</v>
      </c>
      <c r="Q5" s="604"/>
      <c r="R5" s="604"/>
      <c r="S5" s="604"/>
      <c r="T5" s="604" t="s">
        <v>4185</v>
      </c>
      <c r="U5" s="604"/>
      <c r="V5" s="604"/>
      <c r="W5" s="418"/>
      <c r="X5" s="418"/>
      <c r="Y5" s="422"/>
      <c r="AA5" s="390"/>
      <c r="AC5" s="424"/>
      <c r="AO5" s="389"/>
    </row>
    <row r="6" spans="2:41" ht="16" thickBot="1">
      <c r="B6" s="425" t="s">
        <v>4186</v>
      </c>
      <c r="C6" s="638" t="s">
        <v>4187</v>
      </c>
      <c r="D6" s="638"/>
      <c r="E6" s="638"/>
      <c r="F6" s="635" t="s">
        <v>4187</v>
      </c>
      <c r="G6" s="635"/>
      <c r="H6" s="635"/>
      <c r="I6" s="638" t="s">
        <v>4188</v>
      </c>
      <c r="J6" s="638"/>
      <c r="K6" s="638"/>
      <c r="L6" s="638"/>
      <c r="M6" s="639" t="s">
        <v>4182</v>
      </c>
      <c r="N6" s="639"/>
      <c r="O6" s="639"/>
      <c r="P6" s="635" t="s">
        <v>4189</v>
      </c>
      <c r="Q6" s="635"/>
      <c r="R6" s="635"/>
      <c r="S6" s="635"/>
      <c r="T6" s="635" t="s">
        <v>4190</v>
      </c>
      <c r="U6" s="635"/>
      <c r="V6" s="635"/>
      <c r="AO6" s="389"/>
    </row>
    <row r="7" spans="2:41" ht="14" thickTop="1" thickBot="1">
      <c r="B7" s="426" t="s">
        <v>5787</v>
      </c>
      <c r="C7" s="627">
        <v>7</v>
      </c>
      <c r="D7" s="628"/>
      <c r="E7" s="628"/>
      <c r="F7" s="629"/>
      <c r="G7" s="629"/>
      <c r="H7" s="630"/>
      <c r="I7" s="631">
        <f>IF($C7+F7=0,"",SUM($J$45:$J$65))</f>
        <v>21080</v>
      </c>
      <c r="J7" s="632"/>
      <c r="K7" s="632"/>
      <c r="L7" s="632"/>
      <c r="M7" s="633">
        <f t="shared" ref="M7:M14" si="0">IF($C7+F7=0,"",ROUNDDOWN(SUM(1+SQRT(I7/125+1))/2,0))</f>
        <v>7</v>
      </c>
      <c r="N7" s="633"/>
      <c r="O7" s="633"/>
      <c r="P7" s="625">
        <f t="shared" ref="P7:P14" si="1">IF($C7+F7=0,"",M7*1000-(I7-IF(M7=1,0,SUM(1000*(COMBIN(M7,2))))))</f>
        <v>6920</v>
      </c>
      <c r="Q7" s="625"/>
      <c r="R7" s="625"/>
      <c r="S7" s="625"/>
      <c r="T7" s="632">
        <f t="shared" ref="T7:T14" si="2">IF($C7+F7=0,"",SUM($AB$18:$AB$37))</f>
        <v>21000</v>
      </c>
      <c r="U7" s="632"/>
      <c r="V7" s="634"/>
      <c r="Z7" s="427" t="s">
        <v>4191</v>
      </c>
      <c r="AA7" s="428" t="s">
        <v>4207</v>
      </c>
      <c r="AE7" s="429"/>
      <c r="AF7" s="429"/>
      <c r="AG7" s="429"/>
      <c r="AH7" s="429"/>
      <c r="AO7" s="389"/>
    </row>
    <row r="8" spans="2:41">
      <c r="B8" s="430" t="s">
        <v>5788</v>
      </c>
      <c r="C8" s="616">
        <v>7</v>
      </c>
      <c r="D8" s="617"/>
      <c r="E8" s="617"/>
      <c r="F8" s="618"/>
      <c r="G8" s="618"/>
      <c r="H8" s="619"/>
      <c r="I8" s="620">
        <f>IF($C8+F8=0,"",SUM($L$45:$L$65))</f>
        <v>21080</v>
      </c>
      <c r="J8" s="621"/>
      <c r="K8" s="621"/>
      <c r="L8" s="621"/>
      <c r="M8" s="622">
        <f t="shared" si="0"/>
        <v>7</v>
      </c>
      <c r="N8" s="622"/>
      <c r="O8" s="622"/>
      <c r="P8" s="623">
        <f t="shared" si="1"/>
        <v>6920</v>
      </c>
      <c r="Q8" s="623"/>
      <c r="R8" s="623"/>
      <c r="S8" s="623"/>
      <c r="T8" s="621">
        <f t="shared" si="2"/>
        <v>21000</v>
      </c>
      <c r="U8" s="621"/>
      <c r="V8" s="624"/>
      <c r="AG8" s="429"/>
      <c r="AH8" s="429"/>
      <c r="AI8" s="626"/>
      <c r="AJ8" s="626"/>
      <c r="AK8" s="626"/>
      <c r="AO8" s="389"/>
    </row>
    <row r="9" spans="2:41" ht="13" thickBot="1">
      <c r="B9" s="430" t="s">
        <v>5789</v>
      </c>
      <c r="C9" s="616">
        <v>7</v>
      </c>
      <c r="D9" s="617"/>
      <c r="E9" s="617"/>
      <c r="F9" s="618"/>
      <c r="G9" s="618"/>
      <c r="H9" s="619"/>
      <c r="I9" s="620">
        <f>IF($C9+F9=0,"",SUM($N$45:$N$65))</f>
        <v>21080</v>
      </c>
      <c r="J9" s="621"/>
      <c r="K9" s="621"/>
      <c r="L9" s="621"/>
      <c r="M9" s="622">
        <f t="shared" si="0"/>
        <v>7</v>
      </c>
      <c r="N9" s="622"/>
      <c r="O9" s="622"/>
      <c r="P9" s="623">
        <f t="shared" si="1"/>
        <v>6920</v>
      </c>
      <c r="Q9" s="623"/>
      <c r="R9" s="623"/>
      <c r="S9" s="623"/>
      <c r="T9" s="621">
        <f t="shared" si="2"/>
        <v>21000</v>
      </c>
      <c r="U9" s="621"/>
      <c r="V9" s="624"/>
      <c r="AA9" s="432" t="s">
        <v>2166</v>
      </c>
      <c r="AB9" s="432" t="s">
        <v>4182</v>
      </c>
      <c r="AC9" s="432" t="s">
        <v>4193</v>
      </c>
      <c r="AO9" s="389"/>
    </row>
    <row r="10" spans="2:41" ht="14" thickTop="1" thickBot="1">
      <c r="B10" s="430" t="s">
        <v>5720</v>
      </c>
      <c r="C10" s="616">
        <v>7</v>
      </c>
      <c r="D10" s="617"/>
      <c r="E10" s="617"/>
      <c r="F10" s="618"/>
      <c r="G10" s="618"/>
      <c r="H10" s="619"/>
      <c r="I10" s="620">
        <f>IF($C10+F10=0,"",SUM($P$45:$P$65))</f>
        <v>21080</v>
      </c>
      <c r="J10" s="621"/>
      <c r="K10" s="621"/>
      <c r="L10" s="621"/>
      <c r="M10" s="622">
        <f t="shared" si="0"/>
        <v>7</v>
      </c>
      <c r="N10" s="622"/>
      <c r="O10" s="622"/>
      <c r="P10" s="623">
        <f t="shared" si="1"/>
        <v>6920</v>
      </c>
      <c r="Q10" s="623"/>
      <c r="R10" s="623"/>
      <c r="S10" s="623"/>
      <c r="T10" s="621">
        <f t="shared" si="2"/>
        <v>21000</v>
      </c>
      <c r="U10" s="621"/>
      <c r="V10" s="624"/>
      <c r="Z10" s="427" t="s">
        <v>4194</v>
      </c>
      <c r="AA10" s="433">
        <v>1234</v>
      </c>
      <c r="AB10" s="434">
        <f>ROUNDDOWN(SUM(1+SQRT(AA10/125+1))/2,0)</f>
        <v>2</v>
      </c>
      <c r="AC10" s="435">
        <f>SUM(AA10-IF(AB10=1,0,SUM(1000*(COMBIN(AB10,2)))))</f>
        <v>234</v>
      </c>
      <c r="AO10" s="389"/>
    </row>
    <row r="11" spans="2:41">
      <c r="B11" s="597" t="s">
        <v>65</v>
      </c>
      <c r="C11" s="616">
        <v>7</v>
      </c>
      <c r="D11" s="617"/>
      <c r="E11" s="617"/>
      <c r="F11" s="618"/>
      <c r="G11" s="618"/>
      <c r="H11" s="619"/>
      <c r="I11" s="620">
        <f>IF($C11+F11=0,"",SUM($R$45:$R$65))</f>
        <v>21080</v>
      </c>
      <c r="J11" s="621"/>
      <c r="K11" s="621"/>
      <c r="L11" s="621"/>
      <c r="M11" s="622">
        <f t="shared" si="0"/>
        <v>7</v>
      </c>
      <c r="N11" s="622"/>
      <c r="O11" s="622"/>
      <c r="P11" s="623">
        <f t="shared" si="1"/>
        <v>6920</v>
      </c>
      <c r="Q11" s="623"/>
      <c r="R11" s="623"/>
      <c r="S11" s="623"/>
      <c r="T11" s="621">
        <f t="shared" si="2"/>
        <v>21000</v>
      </c>
      <c r="U11" s="621"/>
      <c r="V11" s="624"/>
      <c r="AO11" s="389"/>
    </row>
    <row r="12" spans="2:41" ht="13" thickBot="1">
      <c r="B12" s="430" t="s">
        <v>4195</v>
      </c>
      <c r="C12" s="616"/>
      <c r="D12" s="617"/>
      <c r="E12" s="617"/>
      <c r="F12" s="618"/>
      <c r="G12" s="618"/>
      <c r="H12" s="619"/>
      <c r="I12" s="620" t="str">
        <f>IF($C12+F12=0,"",SUM($T$45:$T$65))</f>
        <v/>
      </c>
      <c r="J12" s="621"/>
      <c r="K12" s="621"/>
      <c r="L12" s="621"/>
      <c r="M12" s="622" t="str">
        <f t="shared" si="0"/>
        <v/>
      </c>
      <c r="N12" s="622"/>
      <c r="O12" s="622"/>
      <c r="P12" s="623" t="str">
        <f t="shared" si="1"/>
        <v/>
      </c>
      <c r="Q12" s="623"/>
      <c r="R12" s="623"/>
      <c r="S12" s="623"/>
      <c r="T12" s="621" t="str">
        <f t="shared" si="2"/>
        <v/>
      </c>
      <c r="U12" s="621"/>
      <c r="V12" s="624"/>
      <c r="AA12" s="432" t="s">
        <v>4182</v>
      </c>
      <c r="AB12" s="432" t="s">
        <v>2166</v>
      </c>
      <c r="AC12" s="436"/>
      <c r="AO12" s="389"/>
    </row>
    <row r="13" spans="2:41" ht="14" thickTop="1" thickBot="1">
      <c r="B13" s="430" t="s">
        <v>4195</v>
      </c>
      <c r="C13" s="616"/>
      <c r="D13" s="617"/>
      <c r="E13" s="617"/>
      <c r="F13" s="618"/>
      <c r="G13" s="618"/>
      <c r="H13" s="619"/>
      <c r="I13" s="620" t="str">
        <f>IF($C13+F13=0,"",SUM($U$45:$U$65))</f>
        <v/>
      </c>
      <c r="J13" s="621"/>
      <c r="K13" s="621"/>
      <c r="L13" s="621"/>
      <c r="M13" s="622" t="str">
        <f t="shared" si="0"/>
        <v/>
      </c>
      <c r="N13" s="622"/>
      <c r="O13" s="622"/>
      <c r="P13" s="623" t="str">
        <f t="shared" si="1"/>
        <v/>
      </c>
      <c r="Q13" s="623"/>
      <c r="R13" s="623"/>
      <c r="S13" s="623"/>
      <c r="T13" s="621" t="str">
        <f t="shared" si="2"/>
        <v/>
      </c>
      <c r="U13" s="621"/>
      <c r="V13" s="624"/>
      <c r="Z13" s="427" t="s">
        <v>4196</v>
      </c>
      <c r="AA13" s="433">
        <v>5</v>
      </c>
      <c r="AB13" s="437">
        <f>IF(AA13=1,0,SUM(1000*(COMBIN(AA13,2))))</f>
        <v>10000</v>
      </c>
      <c r="AO13" s="389"/>
    </row>
    <row r="14" spans="2:41" ht="13" thickBot="1">
      <c r="B14" s="438" t="s">
        <v>4195</v>
      </c>
      <c r="C14" s="607"/>
      <c r="D14" s="608"/>
      <c r="E14" s="608"/>
      <c r="F14" s="609"/>
      <c r="G14" s="609"/>
      <c r="H14" s="610"/>
      <c r="I14" s="611" t="str">
        <f>IF($C14+F14=0,"",SUM($Y$45:$Y$65))</f>
        <v/>
      </c>
      <c r="J14" s="612"/>
      <c r="K14" s="612"/>
      <c r="L14" s="612"/>
      <c r="M14" s="613" t="str">
        <f t="shared" si="0"/>
        <v/>
      </c>
      <c r="N14" s="613"/>
      <c r="O14" s="613"/>
      <c r="P14" s="614" t="str">
        <f t="shared" si="1"/>
        <v/>
      </c>
      <c r="Q14" s="614"/>
      <c r="R14" s="614"/>
      <c r="S14" s="614"/>
      <c r="T14" s="612" t="str">
        <f t="shared" si="2"/>
        <v/>
      </c>
      <c r="U14" s="612"/>
      <c r="V14" s="615"/>
      <c r="AO14" s="389"/>
    </row>
    <row r="15" spans="2:41">
      <c r="B15" s="439"/>
      <c r="C15" s="440"/>
      <c r="D15" s="440"/>
      <c r="E15" s="440"/>
      <c r="F15" s="441"/>
      <c r="G15" s="441"/>
      <c r="H15" s="441"/>
      <c r="I15" s="442"/>
      <c r="J15" s="442"/>
      <c r="K15" s="442"/>
      <c r="L15" s="442"/>
      <c r="M15" s="440"/>
      <c r="N15" s="440"/>
      <c r="O15" s="440"/>
      <c r="P15" s="443"/>
      <c r="Q15" s="443"/>
      <c r="R15" s="443"/>
      <c r="S15" s="443"/>
      <c r="T15" s="442"/>
      <c r="U15" s="442"/>
      <c r="V15" s="442"/>
      <c r="AC15" s="432" t="s">
        <v>2432</v>
      </c>
      <c r="AO15" s="389"/>
    </row>
    <row r="16" spans="2:41">
      <c r="B16" s="418"/>
      <c r="C16" s="603" t="s">
        <v>4197</v>
      </c>
      <c r="D16" s="604"/>
      <c r="E16" s="604"/>
      <c r="F16" s="604"/>
      <c r="G16" s="604"/>
      <c r="H16" s="604"/>
      <c r="I16" s="604"/>
      <c r="J16" s="604"/>
      <c r="K16" s="604"/>
      <c r="L16" s="604"/>
      <c r="M16" s="604"/>
      <c r="N16" s="604"/>
      <c r="O16" s="604"/>
      <c r="P16" s="604"/>
      <c r="Q16" s="604"/>
      <c r="R16" s="604"/>
      <c r="S16" s="604"/>
      <c r="T16" s="604"/>
      <c r="U16" s="604"/>
      <c r="V16" s="604"/>
      <c r="W16" s="604"/>
      <c r="Y16" s="432" t="s">
        <v>4198</v>
      </c>
      <c r="Z16" s="432" t="s">
        <v>4199</v>
      </c>
      <c r="AA16" s="432" t="s">
        <v>4200</v>
      </c>
      <c r="AC16" s="432" t="s">
        <v>4201</v>
      </c>
      <c r="AF16" s="444"/>
      <c r="AG16" s="444"/>
      <c r="AH16" s="444"/>
      <c r="AI16" s="444"/>
      <c r="AJ16" s="444"/>
      <c r="AK16" s="444"/>
      <c r="AO16" s="389"/>
    </row>
    <row r="17" spans="2:41" ht="16" thickBot="1">
      <c r="B17" s="425" t="s">
        <v>4202</v>
      </c>
      <c r="C17" s="445">
        <v>1</v>
      </c>
      <c r="D17" s="445">
        <v>2</v>
      </c>
      <c r="E17" s="445">
        <v>3</v>
      </c>
      <c r="F17" s="445">
        <v>4</v>
      </c>
      <c r="G17" s="446">
        <v>5</v>
      </c>
      <c r="H17" s="446">
        <v>6</v>
      </c>
      <c r="I17" s="446">
        <v>7</v>
      </c>
      <c r="J17" s="446">
        <v>8</v>
      </c>
      <c r="K17" s="445">
        <v>9</v>
      </c>
      <c r="L17" s="446">
        <v>10</v>
      </c>
      <c r="M17" s="446">
        <v>11</v>
      </c>
      <c r="N17" s="446">
        <v>12</v>
      </c>
      <c r="O17" s="446">
        <v>13</v>
      </c>
      <c r="P17" s="446">
        <v>14</v>
      </c>
      <c r="Q17" s="446">
        <v>15</v>
      </c>
      <c r="R17" s="446">
        <v>16</v>
      </c>
      <c r="S17" s="446">
        <v>17</v>
      </c>
      <c r="T17" s="446">
        <v>18</v>
      </c>
      <c r="U17" s="446">
        <v>19</v>
      </c>
      <c r="V17" s="432">
        <v>20</v>
      </c>
      <c r="W17" s="595"/>
      <c r="X17" s="447"/>
      <c r="Y17" s="432" t="s">
        <v>2166</v>
      </c>
      <c r="Z17" s="432" t="s">
        <v>4203</v>
      </c>
      <c r="AA17" s="432" t="str">
        <f>CONCATENATE(D46+5,"+")</f>
        <v>18+</v>
      </c>
      <c r="AB17" s="432" t="s">
        <v>4204</v>
      </c>
      <c r="AC17" s="432" t="s">
        <v>4182</v>
      </c>
      <c r="AD17" s="390" t="s">
        <v>4205</v>
      </c>
      <c r="AL17" s="444"/>
      <c r="AO17" s="389"/>
    </row>
    <row r="18" spans="2:41" ht="14" thickTop="1" thickBot="1">
      <c r="B18" s="448" t="s">
        <v>5721</v>
      </c>
      <c r="C18" s="449"/>
      <c r="D18" s="450"/>
      <c r="E18" s="450"/>
      <c r="F18" s="450"/>
      <c r="G18" s="450"/>
      <c r="H18" s="450"/>
      <c r="I18" s="450"/>
      <c r="J18" s="450"/>
      <c r="K18" s="450"/>
      <c r="L18" s="450"/>
      <c r="M18" s="450"/>
      <c r="N18" s="450"/>
      <c r="O18" s="450"/>
      <c r="P18" s="450"/>
      <c r="Q18" s="450"/>
      <c r="R18" s="450"/>
      <c r="S18" s="450"/>
      <c r="T18" s="450"/>
      <c r="U18" s="450">
        <v>1</v>
      </c>
      <c r="V18" s="451">
        <v>1</v>
      </c>
      <c r="W18" s="596"/>
      <c r="X18" s="440"/>
      <c r="Y18" s="452">
        <f>IF($B$46=0,"",IF(SUM(C18:V18)=0,"",SUMPRODUCT(C18:V18,C17:V17)*200))</f>
        <v>7800</v>
      </c>
      <c r="Z18" s="453">
        <f>IF($B$46=0,"",IF(SUM($C18:$V18)=0,"",IF($D46+4&gt;I46,ROUNDUP(IF($B46=0,0,Y18/$B46),0),ROUNDUP(IF($B46=0,0,Y18/$B46)*0.1,0))))</f>
        <v>1560</v>
      </c>
      <c r="AA18" s="453">
        <f t="shared" ref="AA18:AA37" si="3">IF($B$46=0,"",IF(SUM(C18:V18)=0,"",ROUNDUP(SUM(Z18*0.1),0)))</f>
        <v>156</v>
      </c>
      <c r="AB18" s="453">
        <f t="shared" ref="AB18:AB37" si="4">IF($B$46=0,"",IF(SUM(C18:V18)=0,"",IF(G46&lt;=-1,SUM(C46*2000)/2,IF(G46&lt;=1,SUM(C46*2000),IF(G46&lt;=3,SUM(C46*2000)*1.5,IF(G46&gt;=4,SUM(C46*2000)*1.5))))))</f>
        <v>21000</v>
      </c>
      <c r="AC18" s="454">
        <f>IF(SUM(C18:V18)=0,"",C46)</f>
        <v>7</v>
      </c>
      <c r="AD18" s="455" t="str">
        <f t="shared" ref="AD18:AD37" si="5">IF($B$46=0,"",IF(SUM(C18:V18)=0,"",IF(G46&lt;=-1,"Easy",IF(G46&lt;=1,"Tough but fair challenge.",IF(G46&lt;=3,"Difficult encounter that seriously taxes the heoes' abilities and resources.",IF(G46&gt;=4,"Real fight and brace for one or more hero deaths."))))))</f>
        <v>Real fight and brace for one or more hero deaths.</v>
      </c>
      <c r="AO18" s="389"/>
    </row>
    <row r="19" spans="2:41" ht="14" thickTop="1" thickBot="1">
      <c r="B19" s="456"/>
      <c r="C19" s="457"/>
      <c r="D19" s="431"/>
      <c r="E19" s="431"/>
      <c r="F19" s="431"/>
      <c r="G19" s="431"/>
      <c r="H19" s="431"/>
      <c r="I19" s="431"/>
      <c r="J19" s="431"/>
      <c r="K19" s="431"/>
      <c r="L19" s="431"/>
      <c r="M19" s="431"/>
      <c r="N19" s="431"/>
      <c r="O19" s="431"/>
      <c r="P19" s="431"/>
      <c r="Q19" s="431"/>
      <c r="R19" s="431"/>
      <c r="S19" s="431"/>
      <c r="T19" s="431"/>
      <c r="U19" s="431"/>
      <c r="V19" s="458"/>
      <c r="W19" s="596"/>
      <c r="X19" s="440"/>
      <c r="Y19" s="452" t="str">
        <f t="shared" ref="Y18:Y37" si="6">IF($B$46=0,"",IF(SUM(C19:V19)=0,"",SUM($C97:$V97)))</f>
        <v/>
      </c>
      <c r="Z19" s="459" t="str">
        <f t="shared" ref="Z19:Z37" si="7">IF($B$46=0,"",IF(SUM($C19:$V19)=0,"",IF($D47+4&gt;I47,ROUNDUP(IF($B47=0,0,SUM(SUM($C19:$V19)*200)/$B47),0),ROUNDUP(IF($B47=0,0,SUM(SUM($C19:$V19)*200)/$B47)*0.1,0))))</f>
        <v/>
      </c>
      <c r="AA19" s="459" t="str">
        <f t="shared" si="3"/>
        <v/>
      </c>
      <c r="AB19" s="459" t="str">
        <f t="shared" si="4"/>
        <v/>
      </c>
      <c r="AC19" s="460" t="str">
        <f t="shared" ref="AC19:AC37" si="8">IF($B$46=0,"",IF(SUM(C19:V19)=0,"",C47))</f>
        <v/>
      </c>
      <c r="AD19" s="461" t="str">
        <f t="shared" si="5"/>
        <v/>
      </c>
    </row>
    <row r="20" spans="2:41" ht="14" thickTop="1" thickBot="1">
      <c r="B20" s="456"/>
      <c r="C20" s="457"/>
      <c r="D20" s="431"/>
      <c r="E20" s="431"/>
      <c r="F20" s="431"/>
      <c r="G20" s="431"/>
      <c r="H20" s="431"/>
      <c r="I20" s="431"/>
      <c r="J20" s="431"/>
      <c r="K20" s="431"/>
      <c r="L20" s="431"/>
      <c r="M20" s="431"/>
      <c r="N20" s="431"/>
      <c r="O20" s="431"/>
      <c r="P20" s="431"/>
      <c r="Q20" s="431"/>
      <c r="R20" s="431"/>
      <c r="S20" s="431"/>
      <c r="T20" s="431"/>
      <c r="U20" s="431"/>
      <c r="V20" s="458"/>
      <c r="W20" s="596"/>
      <c r="X20" s="440"/>
      <c r="Y20" s="452" t="str">
        <f t="shared" si="6"/>
        <v/>
      </c>
      <c r="Z20" s="459" t="str">
        <f t="shared" si="7"/>
        <v/>
      </c>
      <c r="AA20" s="459" t="str">
        <f t="shared" si="3"/>
        <v/>
      </c>
      <c r="AB20" s="459" t="str">
        <f t="shared" si="4"/>
        <v/>
      </c>
      <c r="AC20" s="460" t="str">
        <f t="shared" si="8"/>
        <v/>
      </c>
      <c r="AD20" s="461" t="str">
        <f t="shared" si="5"/>
        <v/>
      </c>
    </row>
    <row r="21" spans="2:41" ht="14" thickTop="1" thickBot="1">
      <c r="B21" s="456"/>
      <c r="C21" s="457"/>
      <c r="D21" s="431"/>
      <c r="E21" s="431"/>
      <c r="F21" s="431"/>
      <c r="G21" s="431"/>
      <c r="H21" s="431"/>
      <c r="I21" s="431"/>
      <c r="J21" s="431"/>
      <c r="K21" s="431"/>
      <c r="L21" s="431"/>
      <c r="M21" s="431"/>
      <c r="N21" s="431"/>
      <c r="O21" s="431"/>
      <c r="P21" s="431"/>
      <c r="Q21" s="431"/>
      <c r="R21" s="431"/>
      <c r="S21" s="431"/>
      <c r="T21" s="431"/>
      <c r="U21" s="431"/>
      <c r="V21" s="458"/>
      <c r="W21" s="596"/>
      <c r="X21" s="440"/>
      <c r="Y21" s="452" t="str">
        <f t="shared" si="6"/>
        <v/>
      </c>
      <c r="Z21" s="459" t="str">
        <f t="shared" si="7"/>
        <v/>
      </c>
      <c r="AA21" s="459" t="str">
        <f t="shared" si="3"/>
        <v/>
      </c>
      <c r="AB21" s="459" t="str">
        <f t="shared" si="4"/>
        <v/>
      </c>
      <c r="AC21" s="460" t="str">
        <f t="shared" si="8"/>
        <v/>
      </c>
      <c r="AD21" s="461" t="str">
        <f t="shared" si="5"/>
        <v/>
      </c>
    </row>
    <row r="22" spans="2:41" ht="14" thickTop="1" thickBot="1">
      <c r="B22" s="456"/>
      <c r="C22" s="457"/>
      <c r="D22" s="431"/>
      <c r="E22" s="431"/>
      <c r="F22" s="431"/>
      <c r="G22" s="431"/>
      <c r="H22" s="431"/>
      <c r="I22" s="431"/>
      <c r="J22" s="431"/>
      <c r="K22" s="431"/>
      <c r="L22" s="431"/>
      <c r="M22" s="431"/>
      <c r="N22" s="431"/>
      <c r="O22" s="431"/>
      <c r="P22" s="431"/>
      <c r="Q22" s="431"/>
      <c r="R22" s="431"/>
      <c r="S22" s="431"/>
      <c r="T22" s="431"/>
      <c r="U22" s="431"/>
      <c r="V22" s="458"/>
      <c r="W22" s="596"/>
      <c r="X22" s="440"/>
      <c r="Y22" s="452" t="str">
        <f t="shared" si="6"/>
        <v/>
      </c>
      <c r="Z22" s="459" t="str">
        <f t="shared" si="7"/>
        <v/>
      </c>
      <c r="AA22" s="459" t="str">
        <f t="shared" si="3"/>
        <v/>
      </c>
      <c r="AB22" s="459" t="str">
        <f t="shared" si="4"/>
        <v/>
      </c>
      <c r="AC22" s="460" t="str">
        <f t="shared" si="8"/>
        <v/>
      </c>
      <c r="AD22" s="461" t="str">
        <f t="shared" si="5"/>
        <v/>
      </c>
    </row>
    <row r="23" spans="2:41" ht="14" thickTop="1" thickBot="1">
      <c r="B23" s="456"/>
      <c r="C23" s="457"/>
      <c r="D23" s="431"/>
      <c r="E23" s="431"/>
      <c r="F23" s="431"/>
      <c r="G23" s="431"/>
      <c r="H23" s="431"/>
      <c r="I23" s="431"/>
      <c r="J23" s="431"/>
      <c r="K23" s="431"/>
      <c r="L23" s="431"/>
      <c r="M23" s="431"/>
      <c r="N23" s="431"/>
      <c r="O23" s="431"/>
      <c r="P23" s="431"/>
      <c r="Q23" s="431"/>
      <c r="R23" s="431"/>
      <c r="S23" s="431"/>
      <c r="T23" s="431"/>
      <c r="U23" s="431"/>
      <c r="V23" s="458"/>
      <c r="W23" s="596"/>
      <c r="X23" s="440"/>
      <c r="Y23" s="452" t="str">
        <f t="shared" si="6"/>
        <v/>
      </c>
      <c r="Z23" s="459" t="str">
        <f t="shared" si="7"/>
        <v/>
      </c>
      <c r="AA23" s="459" t="str">
        <f t="shared" si="3"/>
        <v/>
      </c>
      <c r="AB23" s="459" t="str">
        <f t="shared" si="4"/>
        <v/>
      </c>
      <c r="AC23" s="460" t="str">
        <f t="shared" si="8"/>
        <v/>
      </c>
      <c r="AD23" s="461" t="str">
        <f t="shared" si="5"/>
        <v/>
      </c>
    </row>
    <row r="24" spans="2:41" ht="14" thickTop="1" thickBot="1">
      <c r="B24" s="456"/>
      <c r="C24" s="457"/>
      <c r="D24" s="431"/>
      <c r="E24" s="431"/>
      <c r="F24" s="431"/>
      <c r="G24" s="431"/>
      <c r="H24" s="431"/>
      <c r="I24" s="431"/>
      <c r="J24" s="431"/>
      <c r="K24" s="431"/>
      <c r="L24" s="431"/>
      <c r="M24" s="431"/>
      <c r="N24" s="431"/>
      <c r="O24" s="431"/>
      <c r="P24" s="431"/>
      <c r="Q24" s="431"/>
      <c r="R24" s="431"/>
      <c r="S24" s="431"/>
      <c r="T24" s="431"/>
      <c r="U24" s="431"/>
      <c r="V24" s="458"/>
      <c r="W24" s="596"/>
      <c r="X24" s="440"/>
      <c r="Y24" s="452" t="str">
        <f t="shared" si="6"/>
        <v/>
      </c>
      <c r="Z24" s="459" t="str">
        <f t="shared" si="7"/>
        <v/>
      </c>
      <c r="AA24" s="459" t="str">
        <f t="shared" si="3"/>
        <v/>
      </c>
      <c r="AB24" s="459" t="str">
        <f t="shared" si="4"/>
        <v/>
      </c>
      <c r="AC24" s="460" t="str">
        <f t="shared" si="8"/>
        <v/>
      </c>
      <c r="AD24" s="461" t="str">
        <f t="shared" si="5"/>
        <v/>
      </c>
    </row>
    <row r="25" spans="2:41" ht="14" thickTop="1" thickBot="1">
      <c r="B25" s="456" t="s">
        <v>4195</v>
      </c>
      <c r="C25" s="457"/>
      <c r="D25" s="431"/>
      <c r="E25" s="431"/>
      <c r="F25" s="431"/>
      <c r="G25" s="431"/>
      <c r="H25" s="431"/>
      <c r="I25" s="431"/>
      <c r="J25" s="431"/>
      <c r="K25" s="431"/>
      <c r="L25" s="431"/>
      <c r="M25" s="431"/>
      <c r="N25" s="431"/>
      <c r="O25" s="431"/>
      <c r="P25" s="431"/>
      <c r="Q25" s="431"/>
      <c r="R25" s="431"/>
      <c r="S25" s="431"/>
      <c r="T25" s="431"/>
      <c r="U25" s="431"/>
      <c r="V25" s="458"/>
      <c r="W25" s="596"/>
      <c r="X25" s="440"/>
      <c r="Y25" s="452" t="str">
        <f t="shared" si="6"/>
        <v/>
      </c>
      <c r="Z25" s="459" t="str">
        <f t="shared" si="7"/>
        <v/>
      </c>
      <c r="AA25" s="459" t="str">
        <f t="shared" si="3"/>
        <v/>
      </c>
      <c r="AB25" s="459" t="str">
        <f t="shared" si="4"/>
        <v/>
      </c>
      <c r="AC25" s="460" t="str">
        <f t="shared" si="8"/>
        <v/>
      </c>
      <c r="AD25" s="461" t="str">
        <f t="shared" si="5"/>
        <v/>
      </c>
    </row>
    <row r="26" spans="2:41" ht="14" thickTop="1" thickBot="1">
      <c r="B26" s="456" t="s">
        <v>4195</v>
      </c>
      <c r="C26" s="457"/>
      <c r="D26" s="431"/>
      <c r="E26" s="431"/>
      <c r="F26" s="431"/>
      <c r="G26" s="431"/>
      <c r="H26" s="431"/>
      <c r="I26" s="431"/>
      <c r="J26" s="431"/>
      <c r="K26" s="431"/>
      <c r="L26" s="431"/>
      <c r="M26" s="431"/>
      <c r="N26" s="431"/>
      <c r="O26" s="431"/>
      <c r="P26" s="431"/>
      <c r="Q26" s="431"/>
      <c r="R26" s="431"/>
      <c r="S26" s="431"/>
      <c r="T26" s="431"/>
      <c r="U26" s="431"/>
      <c r="V26" s="458"/>
      <c r="W26" s="596"/>
      <c r="X26" s="440"/>
      <c r="Y26" s="452" t="str">
        <f t="shared" si="6"/>
        <v/>
      </c>
      <c r="Z26" s="459" t="str">
        <f t="shared" si="7"/>
        <v/>
      </c>
      <c r="AA26" s="459" t="str">
        <f t="shared" si="3"/>
        <v/>
      </c>
      <c r="AB26" s="459" t="str">
        <f t="shared" si="4"/>
        <v/>
      </c>
      <c r="AC26" s="460" t="str">
        <f t="shared" si="8"/>
        <v/>
      </c>
      <c r="AD26" s="461" t="str">
        <f t="shared" si="5"/>
        <v/>
      </c>
    </row>
    <row r="27" spans="2:41" ht="14" thickTop="1" thickBot="1">
      <c r="B27" s="456" t="s">
        <v>4195</v>
      </c>
      <c r="C27" s="457"/>
      <c r="D27" s="431"/>
      <c r="E27" s="431"/>
      <c r="F27" s="431"/>
      <c r="G27" s="431"/>
      <c r="H27" s="431"/>
      <c r="I27" s="431"/>
      <c r="J27" s="431"/>
      <c r="K27" s="431"/>
      <c r="L27" s="431"/>
      <c r="M27" s="431"/>
      <c r="N27" s="431"/>
      <c r="O27" s="431"/>
      <c r="P27" s="431"/>
      <c r="Q27" s="431"/>
      <c r="R27" s="431"/>
      <c r="S27" s="431"/>
      <c r="T27" s="431"/>
      <c r="U27" s="431"/>
      <c r="V27" s="458"/>
      <c r="W27" s="596"/>
      <c r="X27" s="440"/>
      <c r="Y27" s="452" t="str">
        <f t="shared" si="6"/>
        <v/>
      </c>
      <c r="Z27" s="459" t="str">
        <f t="shared" si="7"/>
        <v/>
      </c>
      <c r="AA27" s="459" t="str">
        <f t="shared" si="3"/>
        <v/>
      </c>
      <c r="AB27" s="459" t="str">
        <f t="shared" si="4"/>
        <v/>
      </c>
      <c r="AC27" s="460" t="str">
        <f t="shared" si="8"/>
        <v/>
      </c>
      <c r="AD27" s="461" t="str">
        <f t="shared" si="5"/>
        <v/>
      </c>
    </row>
    <row r="28" spans="2:41" ht="14" thickTop="1" thickBot="1">
      <c r="B28" s="456" t="s">
        <v>4195</v>
      </c>
      <c r="C28" s="457"/>
      <c r="D28" s="431"/>
      <c r="E28" s="431"/>
      <c r="F28" s="431"/>
      <c r="G28" s="431"/>
      <c r="H28" s="431"/>
      <c r="I28" s="431"/>
      <c r="J28" s="431"/>
      <c r="K28" s="431"/>
      <c r="L28" s="431"/>
      <c r="M28" s="431"/>
      <c r="N28" s="431"/>
      <c r="O28" s="431"/>
      <c r="P28" s="431"/>
      <c r="Q28" s="431"/>
      <c r="R28" s="431"/>
      <c r="S28" s="431"/>
      <c r="T28" s="431"/>
      <c r="U28" s="431"/>
      <c r="V28" s="458"/>
      <c r="W28" s="596"/>
      <c r="X28" s="440"/>
      <c r="Y28" s="452" t="str">
        <f t="shared" si="6"/>
        <v/>
      </c>
      <c r="Z28" s="459" t="str">
        <f t="shared" si="7"/>
        <v/>
      </c>
      <c r="AA28" s="459" t="str">
        <f t="shared" si="3"/>
        <v/>
      </c>
      <c r="AB28" s="459" t="str">
        <f t="shared" si="4"/>
        <v/>
      </c>
      <c r="AC28" s="460" t="str">
        <f t="shared" si="8"/>
        <v/>
      </c>
      <c r="AD28" s="461" t="str">
        <f t="shared" si="5"/>
        <v/>
      </c>
      <c r="AO28" s="389"/>
    </row>
    <row r="29" spans="2:41" ht="14" thickTop="1" thickBot="1">
      <c r="B29" s="456" t="s">
        <v>4195</v>
      </c>
      <c r="C29" s="457"/>
      <c r="D29" s="431"/>
      <c r="E29" s="431"/>
      <c r="F29" s="431"/>
      <c r="G29" s="431"/>
      <c r="H29" s="431"/>
      <c r="I29" s="431"/>
      <c r="J29" s="431"/>
      <c r="K29" s="431"/>
      <c r="L29" s="431"/>
      <c r="M29" s="431"/>
      <c r="N29" s="431"/>
      <c r="O29" s="431"/>
      <c r="P29" s="431"/>
      <c r="Q29" s="431"/>
      <c r="R29" s="431"/>
      <c r="S29" s="431"/>
      <c r="T29" s="431"/>
      <c r="U29" s="431"/>
      <c r="V29" s="458"/>
      <c r="W29" s="596"/>
      <c r="X29" s="440"/>
      <c r="Y29" s="452" t="str">
        <f t="shared" si="6"/>
        <v/>
      </c>
      <c r="Z29" s="459" t="str">
        <f t="shared" si="7"/>
        <v/>
      </c>
      <c r="AA29" s="459" t="str">
        <f t="shared" si="3"/>
        <v/>
      </c>
      <c r="AB29" s="459" t="str">
        <f t="shared" si="4"/>
        <v/>
      </c>
      <c r="AC29" s="460" t="str">
        <f t="shared" si="8"/>
        <v/>
      </c>
      <c r="AD29" s="461" t="str">
        <f t="shared" si="5"/>
        <v/>
      </c>
      <c r="AO29" s="389"/>
    </row>
    <row r="30" spans="2:41" ht="14" thickTop="1" thickBot="1">
      <c r="B30" s="456" t="s">
        <v>4195</v>
      </c>
      <c r="C30" s="457"/>
      <c r="D30" s="431"/>
      <c r="E30" s="431"/>
      <c r="F30" s="431"/>
      <c r="G30" s="431"/>
      <c r="H30" s="431"/>
      <c r="I30" s="431"/>
      <c r="J30" s="431"/>
      <c r="K30" s="431"/>
      <c r="L30" s="431"/>
      <c r="M30" s="431"/>
      <c r="N30" s="431"/>
      <c r="O30" s="431"/>
      <c r="P30" s="431"/>
      <c r="Q30" s="431"/>
      <c r="R30" s="431"/>
      <c r="S30" s="431"/>
      <c r="T30" s="431"/>
      <c r="U30" s="431"/>
      <c r="V30" s="458"/>
      <c r="W30" s="596"/>
      <c r="X30" s="440"/>
      <c r="Y30" s="452" t="str">
        <f t="shared" si="6"/>
        <v/>
      </c>
      <c r="Z30" s="459" t="str">
        <f t="shared" si="7"/>
        <v/>
      </c>
      <c r="AA30" s="459" t="str">
        <f t="shared" si="3"/>
        <v/>
      </c>
      <c r="AB30" s="459" t="str">
        <f t="shared" si="4"/>
        <v/>
      </c>
      <c r="AC30" s="460" t="str">
        <f t="shared" si="8"/>
        <v/>
      </c>
      <c r="AD30" s="461" t="str">
        <f t="shared" si="5"/>
        <v/>
      </c>
      <c r="AO30" s="389"/>
    </row>
    <row r="31" spans="2:41" ht="14" thickTop="1" thickBot="1">
      <c r="B31" s="456" t="s">
        <v>4195</v>
      </c>
      <c r="C31" s="457"/>
      <c r="D31" s="431"/>
      <c r="E31" s="431"/>
      <c r="F31" s="431"/>
      <c r="G31" s="431"/>
      <c r="H31" s="431"/>
      <c r="I31" s="431"/>
      <c r="J31" s="431"/>
      <c r="K31" s="431"/>
      <c r="L31" s="431"/>
      <c r="M31" s="431"/>
      <c r="N31" s="431"/>
      <c r="O31" s="431"/>
      <c r="P31" s="431"/>
      <c r="Q31" s="431"/>
      <c r="R31" s="431"/>
      <c r="S31" s="431"/>
      <c r="T31" s="431"/>
      <c r="U31" s="431"/>
      <c r="V31" s="458"/>
      <c r="W31" s="596"/>
      <c r="X31" s="440"/>
      <c r="Y31" s="452" t="str">
        <f t="shared" si="6"/>
        <v/>
      </c>
      <c r="Z31" s="459" t="str">
        <f t="shared" si="7"/>
        <v/>
      </c>
      <c r="AA31" s="459" t="str">
        <f t="shared" si="3"/>
        <v/>
      </c>
      <c r="AB31" s="459" t="str">
        <f t="shared" si="4"/>
        <v/>
      </c>
      <c r="AC31" s="460" t="str">
        <f t="shared" si="8"/>
        <v/>
      </c>
      <c r="AD31" s="461" t="str">
        <f t="shared" si="5"/>
        <v/>
      </c>
      <c r="AO31" s="389"/>
    </row>
    <row r="32" spans="2:41" ht="14" thickTop="1" thickBot="1">
      <c r="B32" s="456" t="s">
        <v>4195</v>
      </c>
      <c r="C32" s="457"/>
      <c r="D32" s="431"/>
      <c r="E32" s="431"/>
      <c r="F32" s="431"/>
      <c r="G32" s="431"/>
      <c r="H32" s="431"/>
      <c r="I32" s="431"/>
      <c r="J32" s="431"/>
      <c r="K32" s="431"/>
      <c r="L32" s="431"/>
      <c r="M32" s="431"/>
      <c r="N32" s="431"/>
      <c r="O32" s="431"/>
      <c r="P32" s="431"/>
      <c r="Q32" s="431"/>
      <c r="R32" s="431"/>
      <c r="S32" s="431"/>
      <c r="T32" s="431"/>
      <c r="U32" s="431"/>
      <c r="V32" s="458"/>
      <c r="W32" s="596"/>
      <c r="X32" s="440"/>
      <c r="Y32" s="452" t="str">
        <f t="shared" si="6"/>
        <v/>
      </c>
      <c r="Z32" s="459" t="str">
        <f t="shared" si="7"/>
        <v/>
      </c>
      <c r="AA32" s="459" t="str">
        <f t="shared" si="3"/>
        <v/>
      </c>
      <c r="AB32" s="459" t="str">
        <f t="shared" si="4"/>
        <v/>
      </c>
      <c r="AC32" s="460" t="str">
        <f t="shared" si="8"/>
        <v/>
      </c>
      <c r="AD32" s="461" t="str">
        <f t="shared" si="5"/>
        <v/>
      </c>
      <c r="AO32" s="389"/>
    </row>
    <row r="33" spans="1:46" ht="14" thickTop="1" thickBot="1">
      <c r="B33" s="456" t="s">
        <v>4195</v>
      </c>
      <c r="C33" s="457"/>
      <c r="D33" s="431"/>
      <c r="E33" s="431"/>
      <c r="F33" s="431"/>
      <c r="G33" s="431"/>
      <c r="H33" s="431"/>
      <c r="I33" s="431"/>
      <c r="J33" s="431"/>
      <c r="K33" s="431"/>
      <c r="L33" s="431"/>
      <c r="M33" s="431"/>
      <c r="N33" s="431"/>
      <c r="O33" s="431"/>
      <c r="P33" s="431"/>
      <c r="Q33" s="431"/>
      <c r="R33" s="431"/>
      <c r="S33" s="431"/>
      <c r="T33" s="431"/>
      <c r="U33" s="431"/>
      <c r="V33" s="458"/>
      <c r="W33" s="596"/>
      <c r="X33" s="440"/>
      <c r="Y33" s="452" t="str">
        <f t="shared" si="6"/>
        <v/>
      </c>
      <c r="Z33" s="459" t="str">
        <f t="shared" si="7"/>
        <v/>
      </c>
      <c r="AA33" s="459" t="str">
        <f t="shared" si="3"/>
        <v/>
      </c>
      <c r="AB33" s="459" t="str">
        <f t="shared" si="4"/>
        <v/>
      </c>
      <c r="AC33" s="460" t="str">
        <f t="shared" si="8"/>
        <v/>
      </c>
      <c r="AD33" s="461" t="str">
        <f t="shared" si="5"/>
        <v/>
      </c>
      <c r="AO33" s="389"/>
    </row>
    <row r="34" spans="1:46" ht="14" thickTop="1" thickBot="1">
      <c r="B34" s="456" t="s">
        <v>4195</v>
      </c>
      <c r="C34" s="457"/>
      <c r="D34" s="431"/>
      <c r="E34" s="431"/>
      <c r="F34" s="431"/>
      <c r="G34" s="431"/>
      <c r="H34" s="431"/>
      <c r="I34" s="431"/>
      <c r="J34" s="431"/>
      <c r="K34" s="431"/>
      <c r="L34" s="431"/>
      <c r="M34" s="431"/>
      <c r="N34" s="431"/>
      <c r="O34" s="431"/>
      <c r="P34" s="431"/>
      <c r="Q34" s="431"/>
      <c r="R34" s="431"/>
      <c r="S34" s="431"/>
      <c r="T34" s="431"/>
      <c r="U34" s="431"/>
      <c r="V34" s="458"/>
      <c r="W34" s="596"/>
      <c r="X34" s="440"/>
      <c r="Y34" s="452" t="str">
        <f t="shared" si="6"/>
        <v/>
      </c>
      <c r="Z34" s="459" t="str">
        <f t="shared" si="7"/>
        <v/>
      </c>
      <c r="AA34" s="459" t="str">
        <f t="shared" si="3"/>
        <v/>
      </c>
      <c r="AB34" s="459" t="str">
        <f t="shared" si="4"/>
        <v/>
      </c>
      <c r="AC34" s="460" t="str">
        <f t="shared" si="8"/>
        <v/>
      </c>
      <c r="AD34" s="461" t="str">
        <f t="shared" si="5"/>
        <v/>
      </c>
    </row>
    <row r="35" spans="1:46" ht="14" thickTop="1" thickBot="1">
      <c r="B35" s="456" t="s">
        <v>4195</v>
      </c>
      <c r="C35" s="457"/>
      <c r="D35" s="431"/>
      <c r="E35" s="431"/>
      <c r="F35" s="431"/>
      <c r="G35" s="431"/>
      <c r="H35" s="431"/>
      <c r="I35" s="431"/>
      <c r="J35" s="431"/>
      <c r="K35" s="431"/>
      <c r="L35" s="431"/>
      <c r="M35" s="431"/>
      <c r="N35" s="431"/>
      <c r="O35" s="431"/>
      <c r="P35" s="431"/>
      <c r="Q35" s="431"/>
      <c r="R35" s="431"/>
      <c r="S35" s="431"/>
      <c r="T35" s="431"/>
      <c r="U35" s="431"/>
      <c r="V35" s="458"/>
      <c r="W35" s="596"/>
      <c r="X35" s="440"/>
      <c r="Y35" s="452" t="str">
        <f t="shared" si="6"/>
        <v/>
      </c>
      <c r="Z35" s="459" t="str">
        <f t="shared" si="7"/>
        <v/>
      </c>
      <c r="AA35" s="459" t="str">
        <f t="shared" si="3"/>
        <v/>
      </c>
      <c r="AB35" s="459" t="str">
        <f t="shared" si="4"/>
        <v/>
      </c>
      <c r="AC35" s="460" t="str">
        <f t="shared" si="8"/>
        <v/>
      </c>
      <c r="AD35" s="461" t="str">
        <f t="shared" si="5"/>
        <v/>
      </c>
      <c r="AO35" s="389"/>
    </row>
    <row r="36" spans="1:46" ht="14" thickTop="1" thickBot="1">
      <c r="B36" s="456" t="s">
        <v>4195</v>
      </c>
      <c r="C36" s="457"/>
      <c r="D36" s="431"/>
      <c r="E36" s="431"/>
      <c r="F36" s="431"/>
      <c r="G36" s="431"/>
      <c r="H36" s="431"/>
      <c r="I36" s="431"/>
      <c r="J36" s="431"/>
      <c r="K36" s="431"/>
      <c r="L36" s="431"/>
      <c r="M36" s="431"/>
      <c r="N36" s="431"/>
      <c r="O36" s="431"/>
      <c r="P36" s="431"/>
      <c r="Q36" s="431"/>
      <c r="R36" s="431"/>
      <c r="S36" s="431"/>
      <c r="T36" s="431"/>
      <c r="U36" s="431"/>
      <c r="V36" s="458"/>
      <c r="W36" s="596"/>
      <c r="X36" s="440"/>
      <c r="Y36" s="452" t="str">
        <f t="shared" si="6"/>
        <v/>
      </c>
      <c r="Z36" s="459" t="str">
        <f t="shared" si="7"/>
        <v/>
      </c>
      <c r="AA36" s="459" t="str">
        <f t="shared" si="3"/>
        <v/>
      </c>
      <c r="AB36" s="459" t="str">
        <f t="shared" si="4"/>
        <v/>
      </c>
      <c r="AC36" s="460" t="str">
        <f t="shared" si="8"/>
        <v/>
      </c>
      <c r="AD36" s="461" t="str">
        <f t="shared" si="5"/>
        <v/>
      </c>
    </row>
    <row r="37" spans="1:46" ht="14" thickTop="1" thickBot="1">
      <c r="B37" s="462" t="s">
        <v>4195</v>
      </c>
      <c r="C37" s="463"/>
      <c r="D37" s="464"/>
      <c r="E37" s="464"/>
      <c r="F37" s="464"/>
      <c r="G37" s="464"/>
      <c r="H37" s="464"/>
      <c r="I37" s="464"/>
      <c r="J37" s="464"/>
      <c r="K37" s="464"/>
      <c r="L37" s="464"/>
      <c r="M37" s="464"/>
      <c r="N37" s="464"/>
      <c r="O37" s="464"/>
      <c r="P37" s="464"/>
      <c r="Q37" s="464"/>
      <c r="R37" s="464"/>
      <c r="S37" s="464"/>
      <c r="T37" s="464"/>
      <c r="U37" s="464"/>
      <c r="V37" s="465"/>
      <c r="W37" s="596"/>
      <c r="X37" s="440"/>
      <c r="Y37" s="452" t="str">
        <f t="shared" si="6"/>
        <v/>
      </c>
      <c r="Z37" s="466" t="str">
        <f t="shared" si="7"/>
        <v/>
      </c>
      <c r="AA37" s="466" t="str">
        <f t="shared" si="3"/>
        <v/>
      </c>
      <c r="AB37" s="466" t="str">
        <f t="shared" si="4"/>
        <v/>
      </c>
      <c r="AC37" s="467" t="str">
        <f t="shared" si="8"/>
        <v/>
      </c>
      <c r="AD37" s="468" t="str">
        <f t="shared" si="5"/>
        <v/>
      </c>
    </row>
    <row r="38" spans="1:46" ht="14">
      <c r="AC38" s="392"/>
      <c r="AD38" s="392"/>
    </row>
    <row r="39" spans="1:46" ht="14">
      <c r="AC39" s="392"/>
      <c r="AD39" s="392"/>
    </row>
    <row r="42" spans="1:46" ht="14">
      <c r="AA42" s="416"/>
      <c r="AB42" s="416"/>
      <c r="AC42" s="416"/>
    </row>
    <row r="43" spans="1:46" ht="14">
      <c r="AA43" s="469"/>
      <c r="AB43" s="469"/>
      <c r="AC43" s="469"/>
      <c r="AD43" s="416"/>
      <c r="AE43" s="416"/>
      <c r="AF43" s="416"/>
      <c r="AG43" s="416"/>
    </row>
    <row r="44" spans="1:46" ht="14">
      <c r="B44" s="470"/>
      <c r="I44" s="390"/>
      <c r="S44" s="471"/>
      <c r="T44" s="472"/>
      <c r="U44" s="416"/>
      <c r="V44" s="416"/>
      <c r="W44" s="416"/>
      <c r="AA44" s="469"/>
      <c r="AB44" s="469"/>
    </row>
    <row r="45" spans="1:46" ht="106">
      <c r="A45" s="473">
        <v>0</v>
      </c>
      <c r="B45" s="474" t="s">
        <v>2171</v>
      </c>
      <c r="C45" s="474" t="s">
        <v>2169</v>
      </c>
      <c r="D45" s="474" t="s">
        <v>4206</v>
      </c>
      <c r="E45" s="474" t="s">
        <v>4581</v>
      </c>
      <c r="F45" s="474" t="s">
        <v>4582</v>
      </c>
      <c r="G45" s="474" t="s">
        <v>4583</v>
      </c>
      <c r="I45" s="472" t="str">
        <f>IF(SUM($C$7:$H$7)=0,"Inactive","Active")</f>
        <v>Active</v>
      </c>
      <c r="J45" s="388">
        <f>IF($C$7&lt;=1,0,SUM(1000*(COMBIN($C$7,2))))+$F$7</f>
        <v>21000</v>
      </c>
      <c r="K45" s="472" t="str">
        <f>IF(SUM($C$8:$H$8)=0,"Inactive","Active")</f>
        <v>Active</v>
      </c>
      <c r="L45" s="388">
        <f>IF($C$8&lt;=1,0,SUM(1000*(COMBIN($C$8,2))))+$F$8</f>
        <v>21000</v>
      </c>
      <c r="M45" s="472" t="str">
        <f>IF(SUM($C$9:$H$9)=0,"Inactive","Active")</f>
        <v>Active</v>
      </c>
      <c r="N45" s="388">
        <f>IF($C$9&lt;=1,0,SUM(1000*(COMBIN($C$9,2))))+$F$9</f>
        <v>21000</v>
      </c>
      <c r="O45" s="472" t="str">
        <f>IF(SUM($C$10:$H$10)=0,"Inactive","Active")</f>
        <v>Active</v>
      </c>
      <c r="P45" s="388">
        <f>IF($C$10&lt;=1,0,SUM(1000*(COMBIN($C$10,2))))+$F$10</f>
        <v>21000</v>
      </c>
      <c r="Q45" s="472" t="str">
        <f>IF(SUM($C$11:$H$11)=0,"Inactive","Active")</f>
        <v>Active</v>
      </c>
      <c r="R45" s="388">
        <f>IF($C$11&lt;=1,0,SUM(1000*(COMBIN($C$11,2))))+$F$11</f>
        <v>21000</v>
      </c>
      <c r="S45" s="472" t="str">
        <f>IF(SUM($C$12:$H$12)=0,"Inactive","Active")</f>
        <v>Inactive</v>
      </c>
      <c r="T45" s="388">
        <f>IF($C$12&lt;=1,0,SUM(1000*(COMBIN($C$12,2))))+$F$12</f>
        <v>0</v>
      </c>
      <c r="U45" s="472" t="str">
        <f>IF(SUM($C$13:$H$13)=0,"Inactive","Active")</f>
        <v>Inactive</v>
      </c>
      <c r="V45" s="388">
        <f>IF($C$13&lt;=1,0,SUM(1000*(COMBIN($C$13,2))))+$F$13</f>
        <v>0</v>
      </c>
      <c r="W45" s="472" t="str">
        <f>IF(SUM($C$14:$H$14)=0,"Inactive","Active")</f>
        <v>Inactive</v>
      </c>
      <c r="Y45" s="388">
        <f>IF($C$135&lt;=1,0,SUM(1000*(COMBIN($C$14,2))))+$F$14</f>
        <v>0</v>
      </c>
    </row>
    <row r="46" spans="1:46">
      <c r="A46" s="475">
        <v>1</v>
      </c>
      <c r="B46" s="476">
        <f>SUM(8-COUNTBLANK($C$7:$C$14))</f>
        <v>5</v>
      </c>
      <c r="C46" s="476">
        <f>IF(B46=0,0,ROUNDDOWN(SUM(I46+K46+M46+O46+Q46+S46+U46+W46)/B46,0))</f>
        <v>7</v>
      </c>
      <c r="D46" s="476">
        <f>IF(SUM(C18:V18)=1,MATCH(1,C18:V18),ROUNDDOWN(SUMPRODUCT(C18:V18,$C$17:$V$17)/3,0))</f>
        <v>13</v>
      </c>
      <c r="E46" s="476">
        <f t="shared" ref="E46:E65" si="9">SUM(4-B46)</f>
        <v>-1</v>
      </c>
      <c r="F46" s="476">
        <f>IF(SUM(D46+E46)&lt;0,0,SUM(D46+E46))</f>
        <v>12</v>
      </c>
      <c r="G46" s="476">
        <f>SUM(F46-C46)</f>
        <v>5</v>
      </c>
      <c r="I46" s="388">
        <f>IF(I$45="Inactive",0,ROUNDDOWN(SUM(1+SQRT(SUM(J$45:J45)/125+1))/2,0))</f>
        <v>7</v>
      </c>
      <c r="J46" s="469">
        <f t="shared" ref="J46:J65" si="10">IF(I$45="Inactive",0,IF(SUM($C18:$V18)=0,0,IF($D46+4&gt;I46,ROUNDUP(IF($B46=0,0,SUM(SUM($C18:$V18)*200)/$B46),0),ROUNDUP(IF($B46=0,0,SUM(SUM($C18:$V18)*200)/$B46)*0.1,0))))</f>
        <v>80</v>
      </c>
      <c r="K46" s="388">
        <f>IF(K$45="Inactive",0,ROUNDDOWN(SUM(1+SQRT(SUM(L$45:L45)/125+1))/2,0))</f>
        <v>7</v>
      </c>
      <c r="L46" s="469">
        <f t="shared" ref="L46:L65" si="11">IF(K$45="Inactive",0,IF(SUM($C18:$V18)=0,0,IF($D46+4&gt;K46,ROUNDUP(IF($B46=0,0,SUM(SUM($C18:$V18)*200)/$B46),0),ROUNDUP(IF($B46=0,0,SUM(SUM($C18:$V18)*200)/$B46)*0.1,0))))</f>
        <v>80</v>
      </c>
      <c r="M46" s="388">
        <f>IF(M$45="Inactive",0,ROUNDDOWN(SUM(1+SQRT(SUM(N$45:N45)/125+1))/2,0))</f>
        <v>7</v>
      </c>
      <c r="N46" s="469">
        <f t="shared" ref="N46:N65" si="12">IF(M$45="Inactive",0,IF(SUM($C18:$V18)=0,0,IF($D46+4&gt;M46,ROUNDUP(IF($B46=0,0,SUM(SUM($C18:$V18)*200)/$B46),0),ROUNDUP(IF($B46=0,0,SUM(SUM($C18:$V18)*200)/$B46)*0.1,0))))</f>
        <v>80</v>
      </c>
      <c r="O46" s="388">
        <f>IF(O$45="Inactive",0,ROUNDDOWN(SUM(1+SQRT(SUM(P$45:P45)/125+1))/2,0))</f>
        <v>7</v>
      </c>
      <c r="P46" s="469">
        <f t="shared" ref="P46:P65" si="13">IF(O$45="Inactive",0,IF(SUM($C18:$V18)=0,0,IF($D46+4&gt;O46,ROUNDUP(IF($B46=0,0,SUM(SUM($C18:$V18)*200)/$B46),0),ROUNDUP(IF($B46=0,0,SUM(SUM($C18:$V18)*200)/$B46)*0.1,0))))</f>
        <v>80</v>
      </c>
      <c r="Q46" s="388">
        <f>IF(Q$45="Inactive",0,ROUNDDOWN(SUM(1+SQRT(SUM(R$45:R45)/125+1))/2,0))</f>
        <v>7</v>
      </c>
      <c r="R46" s="469">
        <f t="shared" ref="R46:R65" si="14">IF(Q$45="Inactive",0,IF(SUM($C18:$V18)=0,0,IF($D46+4&gt;Q46,ROUNDUP(IF($B46=0,0,SUM(SUM($C18:$V18)*200)/$B46),0),ROUNDUP(IF($B46=0,0,SUM(SUM($C18:$V18)*200)/$B46)*0.1,0))))</f>
        <v>80</v>
      </c>
      <c r="S46" s="388">
        <f>IF(S$45="Inactive",0,ROUNDDOWN(SUM(1+SQRT(SUM(T$45:T45)/125+1))/2,0))</f>
        <v>0</v>
      </c>
      <c r="T46" s="469">
        <f t="shared" ref="T46:T65" si="15">IF(S$45="Inactive",0,IF(SUM($C18:$V18)=0,0,IF($D46+4&gt;S46,ROUNDUP(IF($B46=0,0,SUM(SUM($C18:$V18)*200)/$B46),0),ROUNDUP(IF($B46=0,0,SUM(SUM($C18:$V18)*200)/$B46)*0.1,0))))</f>
        <v>0</v>
      </c>
      <c r="U46" s="388">
        <f>IF(U$45="Inactive",0,ROUNDDOWN(SUM(1+SQRT(SUM(V$45:V45)/125+1))/2,0))</f>
        <v>0</v>
      </c>
      <c r="V46" s="469">
        <f t="shared" ref="V46:V65" si="16">IF(U$45="Inactive",0,IF(SUM($C18:$V18)=0,0,IF($D46+4&gt;U46,ROUNDUP(IF($B46=0,0,SUM(SUM($C18:$V18)*200)/$B46),0),ROUNDUP(IF($B46=0,0,SUM(SUM($C18:$V18)*200)/$B46)*0.1,0))))</f>
        <v>0</v>
      </c>
      <c r="W46" s="388">
        <f>IF(W$45="Inactive",0,ROUNDDOWN(SUM(1+SQRT(SUM(Y$45:Y45)/125+1))/2,0))</f>
        <v>0</v>
      </c>
      <c r="Y46" s="469">
        <f t="shared" ref="Y46:Y65" si="17">IF(W$45="Inactive",0,IF(SUM($C18:$V18)=0,0,IF($D46+4&gt;W46,ROUNDUP(IF($B46=0,0,SUM(SUM($C18:$V18)*200)/$B46),0),ROUNDUP(IF($B46=0,0,SUM(SUM($C18:$V18)*200)/$B46)*0.1,0))))</f>
        <v>0</v>
      </c>
    </row>
    <row r="47" spans="1:46">
      <c r="A47" s="475">
        <v>2</v>
      </c>
      <c r="B47" s="476">
        <f t="shared" ref="B47:B65" si="18">SUM(8-COUNTBLANK($C$7:$C$14))</f>
        <v>5</v>
      </c>
      <c r="C47" s="476">
        <f t="shared" ref="C47:C65" si="19">IF(B47=0,0,ROUNDDOWN(SUM(I47+K47+M47+O47+Q47+S47+U47+W47)/B47,0))</f>
        <v>7</v>
      </c>
      <c r="D47" s="476">
        <f t="shared" ref="D47:D65" si="20">IF(SUM(C19:V19)=1,MATCH(1,C19:V19),ROUNDDOWN(SUMPRODUCT(C19:V19,$C$17:$V$17)/3,0))</f>
        <v>0</v>
      </c>
      <c r="E47" s="477">
        <f t="shared" si="9"/>
        <v>-1</v>
      </c>
      <c r="F47" s="476">
        <f t="shared" ref="F47:F65" si="21">IF(SUM(D47+E47)&lt;0,0,SUM(D47+E47))</f>
        <v>0</v>
      </c>
      <c r="G47" s="476">
        <f t="shared" ref="G47:G65" si="22">SUM(F47-C47)</f>
        <v>-7</v>
      </c>
      <c r="I47" s="388">
        <f>IF(I$45="Inactive",0,ROUNDDOWN(SUM(1+SQRT(SUM(J$45:J46)/125+1))/2,0))</f>
        <v>7</v>
      </c>
      <c r="J47" s="469">
        <f t="shared" si="10"/>
        <v>0</v>
      </c>
      <c r="K47" s="388">
        <f>IF(K$45="Inactive",0,ROUNDDOWN(SUM(1+SQRT(SUM(L$45:L46)/125+1))/2,0))</f>
        <v>7</v>
      </c>
      <c r="L47" s="469">
        <f t="shared" si="11"/>
        <v>0</v>
      </c>
      <c r="M47" s="388">
        <f>IF(M$45="Inactive",0,ROUNDDOWN(SUM(1+SQRT(SUM(N$45:N46)/125+1))/2,0))</f>
        <v>7</v>
      </c>
      <c r="N47" s="469">
        <f t="shared" si="12"/>
        <v>0</v>
      </c>
      <c r="O47" s="388">
        <f>IF(O$45="Inactive",0,ROUNDDOWN(SUM(1+SQRT(SUM(P$45:P46)/125+1))/2,0))</f>
        <v>7</v>
      </c>
      <c r="P47" s="469">
        <f t="shared" si="13"/>
        <v>0</v>
      </c>
      <c r="Q47" s="388">
        <f>IF(Q$45="Inactive",0,ROUNDDOWN(SUM(1+SQRT(SUM(R$45:R46)/125+1))/2,0))</f>
        <v>7</v>
      </c>
      <c r="R47" s="469">
        <f t="shared" si="14"/>
        <v>0</v>
      </c>
      <c r="S47" s="388">
        <f>IF(S$45="Inactive",0,ROUNDDOWN(SUM(1+SQRT(SUM(T$45:T46)/125+1))/2,0))</f>
        <v>0</v>
      </c>
      <c r="T47" s="469">
        <f t="shared" si="15"/>
        <v>0</v>
      </c>
      <c r="U47" s="388">
        <f>IF(U$45="Inactive",0,ROUNDDOWN(SUM(1+SQRT(SUM(V$45:V46)/125+1))/2,0))</f>
        <v>0</v>
      </c>
      <c r="V47" s="469">
        <f t="shared" si="16"/>
        <v>0</v>
      </c>
      <c r="W47" s="388">
        <f>IF(W$45="Inactive",0,ROUNDDOWN(SUM(1+SQRT(SUM(Y$45:Y46)/125+1))/2,0))</f>
        <v>0</v>
      </c>
      <c r="Y47" s="469">
        <f t="shared" si="17"/>
        <v>0</v>
      </c>
      <c r="Z47" s="469"/>
    </row>
    <row r="48" spans="1:46" ht="15" thickBot="1">
      <c r="A48" s="475">
        <v>3</v>
      </c>
      <c r="B48" s="476">
        <f t="shared" si="18"/>
        <v>5</v>
      </c>
      <c r="C48" s="476">
        <f t="shared" si="19"/>
        <v>7</v>
      </c>
      <c r="D48" s="476">
        <f t="shared" si="20"/>
        <v>0</v>
      </c>
      <c r="E48" s="477">
        <f t="shared" si="9"/>
        <v>-1</v>
      </c>
      <c r="F48" s="476">
        <f t="shared" si="21"/>
        <v>0</v>
      </c>
      <c r="G48" s="476">
        <f t="shared" si="22"/>
        <v>-7</v>
      </c>
      <c r="I48" s="388">
        <f>IF(I$45="Inactive",0,ROUNDDOWN(SUM(1+SQRT(SUM(J$45:J47)/125+1))/2,0))</f>
        <v>7</v>
      </c>
      <c r="J48" s="469">
        <f t="shared" si="10"/>
        <v>0</v>
      </c>
      <c r="K48" s="388">
        <f>IF(K$45="Inactive",0,ROUNDDOWN(SUM(1+SQRT(SUM(L$45:L47)/125+1))/2,0))</f>
        <v>7</v>
      </c>
      <c r="L48" s="469">
        <f t="shared" si="11"/>
        <v>0</v>
      </c>
      <c r="M48" s="388">
        <f>IF(M$45="Inactive",0,ROUNDDOWN(SUM(1+SQRT(SUM(N$45:N47)/125+1))/2,0))</f>
        <v>7</v>
      </c>
      <c r="N48" s="469">
        <f t="shared" si="12"/>
        <v>0</v>
      </c>
      <c r="O48" s="388">
        <f>IF(O$45="Inactive",0,ROUNDDOWN(SUM(1+SQRT(SUM(P$45:P47)/125+1))/2,0))</f>
        <v>7</v>
      </c>
      <c r="P48" s="469">
        <f t="shared" si="13"/>
        <v>0</v>
      </c>
      <c r="Q48" s="388">
        <f>IF(Q$45="Inactive",0,ROUNDDOWN(SUM(1+SQRT(SUM(R$45:R47)/125+1))/2,0))</f>
        <v>7</v>
      </c>
      <c r="R48" s="469">
        <f t="shared" si="14"/>
        <v>0</v>
      </c>
      <c r="S48" s="388">
        <f>IF(S$45="Inactive",0,ROUNDDOWN(SUM(1+SQRT(SUM(T$45:T47)/125+1))/2,0))</f>
        <v>0</v>
      </c>
      <c r="T48" s="469">
        <f t="shared" si="15"/>
        <v>0</v>
      </c>
      <c r="U48" s="388">
        <f>IF(U$45="Inactive",0,ROUNDDOWN(SUM(1+SQRT(SUM(V$45:V47)/125+1))/2,0))</f>
        <v>0</v>
      </c>
      <c r="V48" s="469">
        <f t="shared" si="16"/>
        <v>0</v>
      </c>
      <c r="W48" s="388">
        <f>IF(W$45="Inactive",0,ROUNDDOWN(SUM(1+SQRT(SUM(Y$45:Y47)/125+1))/2,0))</f>
        <v>0</v>
      </c>
      <c r="Y48" s="469">
        <f t="shared" si="17"/>
        <v>0</v>
      </c>
      <c r="AO48" s="391" t="s">
        <v>2165</v>
      </c>
      <c r="AP48" s="392"/>
      <c r="AR48" s="391" t="s">
        <v>4585</v>
      </c>
      <c r="AS48" s="391" t="s">
        <v>2166</v>
      </c>
      <c r="AT48" s="391" t="s">
        <v>2167</v>
      </c>
    </row>
    <row r="49" spans="1:48" ht="15" thickBot="1">
      <c r="A49" s="475">
        <v>4</v>
      </c>
      <c r="B49" s="476">
        <f t="shared" si="18"/>
        <v>5</v>
      </c>
      <c r="C49" s="476">
        <f t="shared" si="19"/>
        <v>7</v>
      </c>
      <c r="D49" s="476">
        <f t="shared" si="20"/>
        <v>0</v>
      </c>
      <c r="E49" s="477">
        <f t="shared" si="9"/>
        <v>-1</v>
      </c>
      <c r="F49" s="476">
        <f t="shared" si="21"/>
        <v>0</v>
      </c>
      <c r="G49" s="476">
        <f t="shared" si="22"/>
        <v>-7</v>
      </c>
      <c r="I49" s="388">
        <f>IF(I$45="Inactive",0,ROUNDDOWN(SUM(1+SQRT(SUM(J$45:J48)/125+1))/2,0))</f>
        <v>7</v>
      </c>
      <c r="J49" s="469">
        <f t="shared" si="10"/>
        <v>0</v>
      </c>
      <c r="K49" s="388">
        <f>IF(K$45="Inactive",0,ROUNDDOWN(SUM(1+SQRT(SUM(L$45:L48)/125+1))/2,0))</f>
        <v>7</v>
      </c>
      <c r="L49" s="469">
        <f t="shared" si="11"/>
        <v>0</v>
      </c>
      <c r="M49" s="388">
        <f>IF(M$45="Inactive",0,ROUNDDOWN(SUM(1+SQRT(SUM(N$45:N48)/125+1))/2,0))</f>
        <v>7</v>
      </c>
      <c r="N49" s="469">
        <f t="shared" si="12"/>
        <v>0</v>
      </c>
      <c r="O49" s="388">
        <f>IF(O$45="Inactive",0,ROUNDDOWN(SUM(1+SQRT(SUM(P$45:P48)/125+1))/2,0))</f>
        <v>7</v>
      </c>
      <c r="P49" s="469">
        <f t="shared" si="13"/>
        <v>0</v>
      </c>
      <c r="Q49" s="388">
        <f>IF(Q$45="Inactive",0,ROUNDDOWN(SUM(1+SQRT(SUM(R$45:R48)/125+1))/2,0))</f>
        <v>7</v>
      </c>
      <c r="R49" s="469">
        <f t="shared" si="14"/>
        <v>0</v>
      </c>
      <c r="S49" s="388">
        <f>IF(S$45="Inactive",0,ROUNDDOWN(SUM(1+SQRT(SUM(T$45:T48)/125+1))/2,0))</f>
        <v>0</v>
      </c>
      <c r="T49" s="469">
        <f t="shared" si="15"/>
        <v>0</v>
      </c>
      <c r="U49" s="388">
        <f>IF(U$45="Inactive",0,ROUNDDOWN(SUM(1+SQRT(SUM(V$45:V48)/125+1))/2,0))</f>
        <v>0</v>
      </c>
      <c r="V49" s="469">
        <f t="shared" si="16"/>
        <v>0</v>
      </c>
      <c r="W49" s="388">
        <f>IF(W$45="Inactive",0,ROUNDDOWN(SUM(1+SQRT(SUM(Y$45:Y48)/125+1))/2,0))</f>
        <v>0</v>
      </c>
      <c r="Y49" s="469">
        <f t="shared" si="17"/>
        <v>0</v>
      </c>
      <c r="Z49" s="469"/>
      <c r="AN49" s="392" t="s">
        <v>2168</v>
      </c>
      <c r="AO49" s="393">
        <v>5</v>
      </c>
      <c r="AP49" s="392">
        <v>1</v>
      </c>
      <c r="AQ49" s="392" t="s">
        <v>2169</v>
      </c>
      <c r="AR49" s="393"/>
      <c r="AS49" s="394" t="str">
        <f>IF(SUM(AR53:AR60)=0,IF($AR49&lt;&gt;0,IF($AR53&gt;=$AR$70+5,$AR$65,$AR$64),""),"")</f>
        <v/>
      </c>
      <c r="AT49" s="395" t="str">
        <f>IF(SUM(AR53:AR60)=0,IF($AR49&lt;&gt;0,SUM($AS$49/($AR49*1000)),""),"")</f>
        <v/>
      </c>
    </row>
    <row r="50" spans="1:48" ht="15" thickBot="1">
      <c r="A50" s="475">
        <v>5</v>
      </c>
      <c r="B50" s="476">
        <f t="shared" si="18"/>
        <v>5</v>
      </c>
      <c r="C50" s="476">
        <f t="shared" si="19"/>
        <v>7</v>
      </c>
      <c r="D50" s="476">
        <f t="shared" si="20"/>
        <v>0</v>
      </c>
      <c r="E50" s="477">
        <f t="shared" si="9"/>
        <v>-1</v>
      </c>
      <c r="F50" s="476">
        <f t="shared" si="21"/>
        <v>0</v>
      </c>
      <c r="G50" s="476">
        <f t="shared" si="22"/>
        <v>-7</v>
      </c>
      <c r="I50" s="388">
        <f>IF(I$45="Inactive",0,ROUNDDOWN(SUM(1+SQRT(SUM(J$45:J49)/125+1))/2,0))</f>
        <v>7</v>
      </c>
      <c r="J50" s="469">
        <f t="shared" si="10"/>
        <v>0</v>
      </c>
      <c r="K50" s="388">
        <f>IF(K$45="Inactive",0,ROUNDDOWN(SUM(1+SQRT(SUM(L$45:L49)/125+1))/2,0))</f>
        <v>7</v>
      </c>
      <c r="L50" s="469">
        <f t="shared" si="11"/>
        <v>0</v>
      </c>
      <c r="M50" s="388">
        <f>IF(M$45="Inactive",0,ROUNDDOWN(SUM(1+SQRT(SUM(N$45:N49)/125+1))/2,0))</f>
        <v>7</v>
      </c>
      <c r="N50" s="469">
        <f t="shared" si="12"/>
        <v>0</v>
      </c>
      <c r="O50" s="388">
        <f>IF(O$45="Inactive",0,ROUNDDOWN(SUM(1+SQRT(SUM(P$45:P49)/125+1))/2,0))</f>
        <v>7</v>
      </c>
      <c r="P50" s="469">
        <f t="shared" si="13"/>
        <v>0</v>
      </c>
      <c r="Q50" s="388">
        <f>IF(Q$45="Inactive",0,ROUNDDOWN(SUM(1+SQRT(SUM(R$45:R49)/125+1))/2,0))</f>
        <v>7</v>
      </c>
      <c r="R50" s="469">
        <f t="shared" si="14"/>
        <v>0</v>
      </c>
      <c r="S50" s="388">
        <f>IF(S$45="Inactive",0,ROUNDDOWN(SUM(1+SQRT(SUM(T$45:T49)/125+1))/2,0))</f>
        <v>0</v>
      </c>
      <c r="T50" s="469">
        <f t="shared" si="15"/>
        <v>0</v>
      </c>
      <c r="U50" s="388">
        <f>IF(U$45="Inactive",0,ROUNDDOWN(SUM(1+SQRT(SUM(V$45:V49)/125+1))/2,0))</f>
        <v>0</v>
      </c>
      <c r="V50" s="469">
        <f t="shared" si="16"/>
        <v>0</v>
      </c>
      <c r="W50" s="388">
        <f>IF(W$45="Inactive",0,ROUNDDOWN(SUM(1+SQRT(SUM(Y$45:Y49)/125+1))/2,0))</f>
        <v>0</v>
      </c>
      <c r="Y50" s="469">
        <f t="shared" si="17"/>
        <v>0</v>
      </c>
      <c r="AN50" s="392" t="s">
        <v>2170</v>
      </c>
      <c r="AO50" s="396">
        <v>5</v>
      </c>
      <c r="AP50" s="392">
        <v>2</v>
      </c>
      <c r="AQ50" s="392" t="s">
        <v>2171</v>
      </c>
      <c r="AR50" s="397"/>
    </row>
    <row r="51" spans="1:48" ht="14">
      <c r="A51" s="475">
        <v>6</v>
      </c>
      <c r="B51" s="476">
        <f t="shared" si="18"/>
        <v>5</v>
      </c>
      <c r="C51" s="476">
        <f t="shared" si="19"/>
        <v>7</v>
      </c>
      <c r="D51" s="476">
        <f t="shared" si="20"/>
        <v>0</v>
      </c>
      <c r="E51" s="477">
        <f t="shared" si="9"/>
        <v>-1</v>
      </c>
      <c r="F51" s="476">
        <f t="shared" si="21"/>
        <v>0</v>
      </c>
      <c r="G51" s="476">
        <f t="shared" si="22"/>
        <v>-7</v>
      </c>
      <c r="I51" s="388">
        <f>IF(I$45="Inactive",0,ROUNDDOWN(SUM(1+SQRT(SUM(J$45:J50)/125+1))/2,0))</f>
        <v>7</v>
      </c>
      <c r="J51" s="469">
        <f t="shared" si="10"/>
        <v>0</v>
      </c>
      <c r="K51" s="388">
        <f>IF(K$45="Inactive",0,ROUNDDOWN(SUM(1+SQRT(SUM(L$45:L50)/125+1))/2,0))</f>
        <v>7</v>
      </c>
      <c r="L51" s="469">
        <f t="shared" si="11"/>
        <v>0</v>
      </c>
      <c r="M51" s="388">
        <f>IF(M$45="Inactive",0,ROUNDDOWN(SUM(1+SQRT(SUM(N$45:N50)/125+1))/2,0))</f>
        <v>7</v>
      </c>
      <c r="N51" s="469">
        <f t="shared" si="12"/>
        <v>0</v>
      </c>
      <c r="O51" s="388">
        <f>IF(O$45="Inactive",0,ROUNDDOWN(SUM(1+SQRT(SUM(P$45:P50)/125+1))/2,0))</f>
        <v>7</v>
      </c>
      <c r="P51" s="469">
        <f t="shared" si="13"/>
        <v>0</v>
      </c>
      <c r="Q51" s="388">
        <f>IF(Q$45="Inactive",0,ROUNDDOWN(SUM(1+SQRT(SUM(R$45:R50)/125+1))/2,0))</f>
        <v>7</v>
      </c>
      <c r="R51" s="469">
        <f t="shared" si="14"/>
        <v>0</v>
      </c>
      <c r="S51" s="388">
        <f>IF(S$45="Inactive",0,ROUNDDOWN(SUM(1+SQRT(SUM(T$45:T50)/125+1))/2,0))</f>
        <v>0</v>
      </c>
      <c r="T51" s="469">
        <f t="shared" si="15"/>
        <v>0</v>
      </c>
      <c r="U51" s="388">
        <f>IF(U$45="Inactive",0,ROUNDDOWN(SUM(1+SQRT(SUM(V$45:V50)/125+1))/2,0))</f>
        <v>0</v>
      </c>
      <c r="V51" s="469">
        <f t="shared" si="16"/>
        <v>0</v>
      </c>
      <c r="W51" s="388">
        <f>IF(W$45="Inactive",0,ROUNDDOWN(SUM(1+SQRT(SUM(Y$45:Y50)/125+1))/2,0))</f>
        <v>0</v>
      </c>
      <c r="Y51" s="469">
        <f t="shared" si="17"/>
        <v>0</v>
      </c>
      <c r="Z51" s="469"/>
      <c r="AN51" s="392" t="s">
        <v>2172</v>
      </c>
      <c r="AO51" s="396">
        <v>5</v>
      </c>
      <c r="AP51" s="392">
        <v>3</v>
      </c>
      <c r="AS51" s="398"/>
    </row>
    <row r="52" spans="1:48" ht="15" thickBot="1">
      <c r="A52" s="475">
        <v>7</v>
      </c>
      <c r="B52" s="476">
        <f t="shared" si="18"/>
        <v>5</v>
      </c>
      <c r="C52" s="476">
        <f t="shared" si="19"/>
        <v>7</v>
      </c>
      <c r="D52" s="476">
        <f t="shared" si="20"/>
        <v>0</v>
      </c>
      <c r="E52" s="477">
        <f t="shared" si="9"/>
        <v>-1</v>
      </c>
      <c r="F52" s="476">
        <f t="shared" si="21"/>
        <v>0</v>
      </c>
      <c r="G52" s="476">
        <f t="shared" si="22"/>
        <v>-7</v>
      </c>
      <c r="I52" s="388">
        <f>IF(I$45="Inactive",0,ROUNDDOWN(SUM(1+SQRT(SUM(J$45:J51)/125+1))/2,0))</f>
        <v>7</v>
      </c>
      <c r="J52" s="469">
        <f t="shared" si="10"/>
        <v>0</v>
      </c>
      <c r="K52" s="388">
        <f>IF(K$45="Inactive",0,ROUNDDOWN(SUM(1+SQRT(SUM(L$45:L51)/125+1))/2,0))</f>
        <v>7</v>
      </c>
      <c r="L52" s="469">
        <f t="shared" si="11"/>
        <v>0</v>
      </c>
      <c r="M52" s="388">
        <f>IF(M$45="Inactive",0,ROUNDDOWN(SUM(1+SQRT(SUM(N$45:N51)/125+1))/2,0))</f>
        <v>7</v>
      </c>
      <c r="N52" s="469">
        <f t="shared" si="12"/>
        <v>0</v>
      </c>
      <c r="O52" s="388">
        <f>IF(O$45="Inactive",0,ROUNDDOWN(SUM(1+SQRT(SUM(P$45:P51)/125+1))/2,0))</f>
        <v>7</v>
      </c>
      <c r="P52" s="469">
        <f t="shared" si="13"/>
        <v>0</v>
      </c>
      <c r="Q52" s="388">
        <f>IF(Q$45="Inactive",0,ROUNDDOWN(SUM(1+SQRT(SUM(R$45:R51)/125+1))/2,0))</f>
        <v>7</v>
      </c>
      <c r="R52" s="469">
        <f t="shared" si="14"/>
        <v>0</v>
      </c>
      <c r="S52" s="388">
        <f>IF(S$45="Inactive",0,ROUNDDOWN(SUM(1+SQRT(SUM(T$45:T51)/125+1))/2,0))</f>
        <v>0</v>
      </c>
      <c r="T52" s="469">
        <f t="shared" si="15"/>
        <v>0</v>
      </c>
      <c r="U52" s="388">
        <f>IF(U$45="Inactive",0,ROUNDDOWN(SUM(1+SQRT(SUM(V$45:V51)/125+1))/2,0))</f>
        <v>0</v>
      </c>
      <c r="V52" s="469">
        <f t="shared" si="16"/>
        <v>0</v>
      </c>
      <c r="W52" s="388">
        <f>IF(W$45="Inactive",0,ROUNDDOWN(SUM(1+SQRT(SUM(Y$45:Y51)/125+1))/2,0))</f>
        <v>0</v>
      </c>
      <c r="Y52" s="469">
        <f t="shared" si="17"/>
        <v>0</v>
      </c>
      <c r="AN52" s="392" t="s">
        <v>2173</v>
      </c>
      <c r="AO52" s="396">
        <v>5</v>
      </c>
      <c r="AP52" s="392">
        <v>4</v>
      </c>
      <c r="AR52" s="391" t="s">
        <v>4586</v>
      </c>
      <c r="AS52" s="391" t="s">
        <v>2166</v>
      </c>
      <c r="AT52" s="391" t="s">
        <v>2167</v>
      </c>
    </row>
    <row r="53" spans="1:48" ht="14">
      <c r="A53" s="475">
        <v>8</v>
      </c>
      <c r="B53" s="476">
        <f t="shared" si="18"/>
        <v>5</v>
      </c>
      <c r="C53" s="476">
        <f t="shared" si="19"/>
        <v>7</v>
      </c>
      <c r="D53" s="476">
        <f t="shared" si="20"/>
        <v>0</v>
      </c>
      <c r="E53" s="477">
        <f t="shared" si="9"/>
        <v>-1</v>
      </c>
      <c r="F53" s="476">
        <f t="shared" si="21"/>
        <v>0</v>
      </c>
      <c r="G53" s="476">
        <f t="shared" si="22"/>
        <v>-7</v>
      </c>
      <c r="I53" s="388">
        <f>IF(I$45="Inactive",0,ROUNDDOWN(SUM(1+SQRT(SUM(J$45:J52)/125+1))/2,0))</f>
        <v>7</v>
      </c>
      <c r="J53" s="469">
        <f t="shared" si="10"/>
        <v>0</v>
      </c>
      <c r="K53" s="388">
        <f>IF(K$45="Inactive",0,ROUNDDOWN(SUM(1+SQRT(SUM(L$45:L52)/125+1))/2,0))</f>
        <v>7</v>
      </c>
      <c r="L53" s="469">
        <f t="shared" si="11"/>
        <v>0</v>
      </c>
      <c r="M53" s="388">
        <f>IF(M$45="Inactive",0,ROUNDDOWN(SUM(1+SQRT(SUM(N$45:N52)/125+1))/2,0))</f>
        <v>7</v>
      </c>
      <c r="N53" s="469">
        <f t="shared" si="12"/>
        <v>0</v>
      </c>
      <c r="O53" s="388">
        <f>IF(O$45="Inactive",0,ROUNDDOWN(SUM(1+SQRT(SUM(P$45:P52)/125+1))/2,0))</f>
        <v>7</v>
      </c>
      <c r="P53" s="469">
        <f t="shared" si="13"/>
        <v>0</v>
      </c>
      <c r="Q53" s="388">
        <f>IF(Q$45="Inactive",0,ROUNDDOWN(SUM(1+SQRT(SUM(R$45:R52)/125+1))/2,0))</f>
        <v>7</v>
      </c>
      <c r="R53" s="469">
        <f t="shared" si="14"/>
        <v>0</v>
      </c>
      <c r="S53" s="388">
        <f>IF(S$45="Inactive",0,ROUNDDOWN(SUM(1+SQRT(SUM(T$45:T52)/125+1))/2,0))</f>
        <v>0</v>
      </c>
      <c r="T53" s="469">
        <f t="shared" si="15"/>
        <v>0</v>
      </c>
      <c r="U53" s="388">
        <f>IF(U$45="Inactive",0,ROUNDDOWN(SUM(1+SQRT(SUM(V$45:V52)/125+1))/2,0))</f>
        <v>0</v>
      </c>
      <c r="V53" s="469">
        <f t="shared" si="16"/>
        <v>0</v>
      </c>
      <c r="W53" s="388">
        <f>IF(W$45="Inactive",0,ROUNDDOWN(SUM(1+SQRT(SUM(Y$45:Y52)/125+1))/2,0))</f>
        <v>0</v>
      </c>
      <c r="Y53" s="469">
        <f t="shared" si="17"/>
        <v>0</v>
      </c>
      <c r="Z53" s="469"/>
      <c r="AN53" s="392" t="s">
        <v>2174</v>
      </c>
      <c r="AO53" s="396">
        <v>0</v>
      </c>
      <c r="AP53" s="392">
        <v>5</v>
      </c>
      <c r="AQ53" s="392" t="s">
        <v>2175</v>
      </c>
      <c r="AR53" s="393">
        <v>5</v>
      </c>
      <c r="AS53" s="399">
        <f t="shared" ref="AS53:AS60" si="23">IF(SUM($AR$49:$AR$50)=0,IF($AR53&lt;&gt;0,IF($AR53&gt;=$AR$70+5,$AR$65,$AR$64),""),"")</f>
        <v>1100</v>
      </c>
      <c r="AT53" s="400">
        <f>IF(SUM($AR$49:$AR$50)=0,IF($AR53&lt;&gt;0,SUM($AS$53/($AR53*1000)),""),"")</f>
        <v>0.22</v>
      </c>
    </row>
    <row r="54" spans="1:48" ht="14">
      <c r="A54" s="475">
        <v>9</v>
      </c>
      <c r="B54" s="476">
        <f t="shared" si="18"/>
        <v>5</v>
      </c>
      <c r="C54" s="476">
        <f t="shared" si="19"/>
        <v>7</v>
      </c>
      <c r="D54" s="476">
        <f t="shared" si="20"/>
        <v>0</v>
      </c>
      <c r="E54" s="477">
        <f t="shared" si="9"/>
        <v>-1</v>
      </c>
      <c r="F54" s="476">
        <f t="shared" si="21"/>
        <v>0</v>
      </c>
      <c r="G54" s="476">
        <f t="shared" si="22"/>
        <v>-7</v>
      </c>
      <c r="I54" s="388">
        <f>IF(I$45="Inactive",0,ROUNDDOWN(SUM(1+SQRT(SUM(J$45:J53)/125+1))/2,0))</f>
        <v>7</v>
      </c>
      <c r="J54" s="469">
        <f t="shared" si="10"/>
        <v>0</v>
      </c>
      <c r="K54" s="388">
        <f>IF(K$45="Inactive",0,ROUNDDOWN(SUM(1+SQRT(SUM(L$45:L53)/125+1))/2,0))</f>
        <v>7</v>
      </c>
      <c r="L54" s="469">
        <f t="shared" si="11"/>
        <v>0</v>
      </c>
      <c r="M54" s="388">
        <f>IF(M$45="Inactive",0,ROUNDDOWN(SUM(1+SQRT(SUM(N$45:N53)/125+1))/2,0))</f>
        <v>7</v>
      </c>
      <c r="N54" s="469">
        <f t="shared" si="12"/>
        <v>0</v>
      </c>
      <c r="O54" s="388">
        <f>IF(O$45="Inactive",0,ROUNDDOWN(SUM(1+SQRT(SUM(P$45:P53)/125+1))/2,0))</f>
        <v>7</v>
      </c>
      <c r="P54" s="469">
        <f t="shared" si="13"/>
        <v>0</v>
      </c>
      <c r="Q54" s="388">
        <f>IF(Q$45="Inactive",0,ROUNDDOWN(SUM(1+SQRT(SUM(R$45:R53)/125+1))/2,0))</f>
        <v>7</v>
      </c>
      <c r="R54" s="469">
        <f t="shared" si="14"/>
        <v>0</v>
      </c>
      <c r="S54" s="388">
        <f>IF(S$45="Inactive",0,ROUNDDOWN(SUM(1+SQRT(SUM(T$45:T53)/125+1))/2,0))</f>
        <v>0</v>
      </c>
      <c r="T54" s="469">
        <f t="shared" si="15"/>
        <v>0</v>
      </c>
      <c r="U54" s="388">
        <f>IF(U$45="Inactive",0,ROUNDDOWN(SUM(1+SQRT(SUM(V$45:V53)/125+1))/2,0))</f>
        <v>0</v>
      </c>
      <c r="V54" s="469">
        <f t="shared" si="16"/>
        <v>0</v>
      </c>
      <c r="W54" s="388">
        <f>IF(W$45="Inactive",0,ROUNDDOWN(SUM(1+SQRT(SUM(Y$45:Y53)/125+1))/2,0))</f>
        <v>0</v>
      </c>
      <c r="Y54" s="469">
        <f t="shared" si="17"/>
        <v>0</v>
      </c>
      <c r="AN54" s="392" t="s">
        <v>2176</v>
      </c>
      <c r="AO54" s="396">
        <v>0</v>
      </c>
      <c r="AP54" s="392">
        <v>6</v>
      </c>
      <c r="AQ54" s="392" t="s">
        <v>2177</v>
      </c>
      <c r="AR54" s="396">
        <v>5</v>
      </c>
      <c r="AS54" s="401">
        <f t="shared" si="23"/>
        <v>1100</v>
      </c>
      <c r="AT54" s="402">
        <f>IF(SUM($AR$49:$AR$50)=0,IF($AR54&lt;&gt;0,SUM($AS$54/($AR54*1000)),""),"")</f>
        <v>0.22</v>
      </c>
    </row>
    <row r="55" spans="1:48" ht="14">
      <c r="A55" s="475">
        <v>10</v>
      </c>
      <c r="B55" s="476">
        <f t="shared" si="18"/>
        <v>5</v>
      </c>
      <c r="C55" s="476">
        <f t="shared" si="19"/>
        <v>7</v>
      </c>
      <c r="D55" s="476">
        <f t="shared" si="20"/>
        <v>0</v>
      </c>
      <c r="E55" s="477">
        <f t="shared" si="9"/>
        <v>-1</v>
      </c>
      <c r="F55" s="476">
        <f t="shared" si="21"/>
        <v>0</v>
      </c>
      <c r="G55" s="476">
        <f t="shared" si="22"/>
        <v>-7</v>
      </c>
      <c r="I55" s="388">
        <f>IF(I$45="Inactive",0,ROUNDDOWN(SUM(1+SQRT(SUM(J$45:J54)/125+1))/2,0))</f>
        <v>7</v>
      </c>
      <c r="J55" s="469">
        <f t="shared" si="10"/>
        <v>0</v>
      </c>
      <c r="K55" s="388">
        <f>IF(K$45="Inactive",0,ROUNDDOWN(SUM(1+SQRT(SUM(L$45:L54)/125+1))/2,0))</f>
        <v>7</v>
      </c>
      <c r="L55" s="469">
        <f t="shared" si="11"/>
        <v>0</v>
      </c>
      <c r="M55" s="388">
        <f>IF(M$45="Inactive",0,ROUNDDOWN(SUM(1+SQRT(SUM(N$45:N54)/125+1))/2,0))</f>
        <v>7</v>
      </c>
      <c r="N55" s="469">
        <f t="shared" si="12"/>
        <v>0</v>
      </c>
      <c r="O55" s="388">
        <f>IF(O$45="Inactive",0,ROUNDDOWN(SUM(1+SQRT(SUM(P$45:P54)/125+1))/2,0))</f>
        <v>7</v>
      </c>
      <c r="P55" s="469">
        <f t="shared" si="13"/>
        <v>0</v>
      </c>
      <c r="Q55" s="388">
        <f>IF(Q$45="Inactive",0,ROUNDDOWN(SUM(1+SQRT(SUM(R$45:R54)/125+1))/2,0))</f>
        <v>7</v>
      </c>
      <c r="R55" s="469">
        <f t="shared" si="14"/>
        <v>0</v>
      </c>
      <c r="S55" s="388">
        <f>IF(S$45="Inactive",0,ROUNDDOWN(SUM(1+SQRT(SUM(T$45:T54)/125+1))/2,0))</f>
        <v>0</v>
      </c>
      <c r="T55" s="469">
        <f t="shared" si="15"/>
        <v>0</v>
      </c>
      <c r="U55" s="388">
        <f>IF(U$45="Inactive",0,ROUNDDOWN(SUM(1+SQRT(SUM(V$45:V54)/125+1))/2,0))</f>
        <v>0</v>
      </c>
      <c r="V55" s="469">
        <f t="shared" si="16"/>
        <v>0</v>
      </c>
      <c r="W55" s="388">
        <f>IF(W$45="Inactive",0,ROUNDDOWN(SUM(1+SQRT(SUM(Y$45:Y54)/125+1))/2,0))</f>
        <v>0</v>
      </c>
      <c r="Y55" s="469">
        <f t="shared" si="17"/>
        <v>0</v>
      </c>
      <c r="Z55" s="469"/>
      <c r="AN55" s="392" t="s">
        <v>2178</v>
      </c>
      <c r="AO55" s="396">
        <v>0</v>
      </c>
      <c r="AP55" s="392">
        <v>7</v>
      </c>
      <c r="AQ55" s="392" t="s">
        <v>2179</v>
      </c>
      <c r="AR55" s="396">
        <v>5</v>
      </c>
      <c r="AS55" s="401">
        <f t="shared" si="23"/>
        <v>1100</v>
      </c>
      <c r="AT55" s="402">
        <f>IF(SUM($AR$49:$AR$50)=0,IF($AR55&lt;&gt;0,SUM($AS$55/($AR55*1000)),""),"")</f>
        <v>0.22</v>
      </c>
    </row>
    <row r="56" spans="1:48" ht="14">
      <c r="A56" s="475">
        <v>11</v>
      </c>
      <c r="B56" s="476">
        <f t="shared" si="18"/>
        <v>5</v>
      </c>
      <c r="C56" s="476">
        <f t="shared" si="19"/>
        <v>7</v>
      </c>
      <c r="D56" s="476">
        <f t="shared" si="20"/>
        <v>0</v>
      </c>
      <c r="E56" s="477">
        <f t="shared" si="9"/>
        <v>-1</v>
      </c>
      <c r="F56" s="476">
        <f t="shared" si="21"/>
        <v>0</v>
      </c>
      <c r="G56" s="476">
        <f t="shared" si="22"/>
        <v>-7</v>
      </c>
      <c r="I56" s="388">
        <f>IF(I$45="Inactive",0,ROUNDDOWN(SUM(1+SQRT(SUM(J$45:J55)/125+1))/2,0))</f>
        <v>7</v>
      </c>
      <c r="J56" s="469">
        <f t="shared" si="10"/>
        <v>0</v>
      </c>
      <c r="K56" s="388">
        <f>IF(K$45="Inactive",0,ROUNDDOWN(SUM(1+SQRT(SUM(L$45:L55)/125+1))/2,0))</f>
        <v>7</v>
      </c>
      <c r="L56" s="469">
        <f t="shared" si="11"/>
        <v>0</v>
      </c>
      <c r="M56" s="388">
        <f>IF(M$45="Inactive",0,ROUNDDOWN(SUM(1+SQRT(SUM(N$45:N55)/125+1))/2,0))</f>
        <v>7</v>
      </c>
      <c r="N56" s="469">
        <f t="shared" si="12"/>
        <v>0</v>
      </c>
      <c r="O56" s="388">
        <f>IF(O$45="Inactive",0,ROUNDDOWN(SUM(1+SQRT(SUM(P$45:P55)/125+1))/2,0))</f>
        <v>7</v>
      </c>
      <c r="P56" s="469">
        <f t="shared" si="13"/>
        <v>0</v>
      </c>
      <c r="Q56" s="388">
        <f>IF(Q$45="Inactive",0,ROUNDDOWN(SUM(1+SQRT(SUM(R$45:R55)/125+1))/2,0))</f>
        <v>7</v>
      </c>
      <c r="R56" s="469">
        <f t="shared" si="14"/>
        <v>0</v>
      </c>
      <c r="S56" s="388">
        <f>IF(S$45="Inactive",0,ROUNDDOWN(SUM(1+SQRT(SUM(T$45:T55)/125+1))/2,0))</f>
        <v>0</v>
      </c>
      <c r="T56" s="469">
        <f t="shared" si="15"/>
        <v>0</v>
      </c>
      <c r="U56" s="388">
        <f>IF(U$45="Inactive",0,ROUNDDOWN(SUM(1+SQRT(SUM(V$45:V55)/125+1))/2,0))</f>
        <v>0</v>
      </c>
      <c r="V56" s="469">
        <f t="shared" si="16"/>
        <v>0</v>
      </c>
      <c r="W56" s="388">
        <f>IF(W$45="Inactive",0,ROUNDDOWN(SUM(1+SQRT(SUM(Y$45:Y55)/125+1))/2,0))</f>
        <v>0</v>
      </c>
      <c r="Y56" s="469">
        <f t="shared" si="17"/>
        <v>0</v>
      </c>
      <c r="AN56" s="392" t="s">
        <v>2180</v>
      </c>
      <c r="AO56" s="396">
        <v>0</v>
      </c>
      <c r="AP56" s="392">
        <v>8</v>
      </c>
      <c r="AQ56" s="392" t="s">
        <v>2181</v>
      </c>
      <c r="AR56" s="396">
        <v>5</v>
      </c>
      <c r="AS56" s="401">
        <f t="shared" si="23"/>
        <v>1100</v>
      </c>
      <c r="AT56" s="402">
        <f>IF(SUM($AR$49:$AR$50)=0,IF($AR56&lt;&gt;0,SUM($AS$56/($AR56*1000)),""),"")</f>
        <v>0.22</v>
      </c>
    </row>
    <row r="57" spans="1:48" ht="14">
      <c r="A57" s="475">
        <v>12</v>
      </c>
      <c r="B57" s="476">
        <f t="shared" si="18"/>
        <v>5</v>
      </c>
      <c r="C57" s="476">
        <f t="shared" si="19"/>
        <v>7</v>
      </c>
      <c r="D57" s="476">
        <f t="shared" si="20"/>
        <v>0</v>
      </c>
      <c r="E57" s="477">
        <f t="shared" si="9"/>
        <v>-1</v>
      </c>
      <c r="F57" s="476">
        <f t="shared" si="21"/>
        <v>0</v>
      </c>
      <c r="G57" s="476">
        <f t="shared" si="22"/>
        <v>-7</v>
      </c>
      <c r="I57" s="388">
        <f>IF(I$45="Inactive",0,ROUNDDOWN(SUM(1+SQRT(SUM(J$45:J56)/125+1))/2,0))</f>
        <v>7</v>
      </c>
      <c r="J57" s="469">
        <f t="shared" si="10"/>
        <v>0</v>
      </c>
      <c r="K57" s="388">
        <f>IF(K$45="Inactive",0,ROUNDDOWN(SUM(1+SQRT(SUM(L$45:L56)/125+1))/2,0))</f>
        <v>7</v>
      </c>
      <c r="L57" s="469">
        <f t="shared" si="11"/>
        <v>0</v>
      </c>
      <c r="M57" s="388">
        <f>IF(M$45="Inactive",0,ROUNDDOWN(SUM(1+SQRT(SUM(N$45:N56)/125+1))/2,0))</f>
        <v>7</v>
      </c>
      <c r="N57" s="469">
        <f t="shared" si="12"/>
        <v>0</v>
      </c>
      <c r="O57" s="388">
        <f>IF(O$45="Inactive",0,ROUNDDOWN(SUM(1+SQRT(SUM(P$45:P56)/125+1))/2,0))</f>
        <v>7</v>
      </c>
      <c r="P57" s="469">
        <f t="shared" si="13"/>
        <v>0</v>
      </c>
      <c r="Q57" s="388">
        <f>IF(Q$45="Inactive",0,ROUNDDOWN(SUM(1+SQRT(SUM(R$45:R56)/125+1))/2,0))</f>
        <v>7</v>
      </c>
      <c r="R57" s="469">
        <f t="shared" si="14"/>
        <v>0</v>
      </c>
      <c r="S57" s="388">
        <f>IF(S$45="Inactive",0,ROUNDDOWN(SUM(1+SQRT(SUM(T$45:T56)/125+1))/2,0))</f>
        <v>0</v>
      </c>
      <c r="T57" s="469">
        <f t="shared" si="15"/>
        <v>0</v>
      </c>
      <c r="U57" s="388">
        <f>IF(U$45="Inactive",0,ROUNDDOWN(SUM(1+SQRT(SUM(V$45:V56)/125+1))/2,0))</f>
        <v>0</v>
      </c>
      <c r="V57" s="469">
        <f t="shared" si="16"/>
        <v>0</v>
      </c>
      <c r="W57" s="388">
        <f>IF(W$45="Inactive",0,ROUNDDOWN(SUM(1+SQRT(SUM(Y$45:Y56)/125+1))/2,0))</f>
        <v>0</v>
      </c>
      <c r="Y57" s="469">
        <f t="shared" si="17"/>
        <v>0</v>
      </c>
      <c r="Z57" s="469"/>
      <c r="AN57" s="392" t="s">
        <v>2182</v>
      </c>
      <c r="AO57" s="396">
        <v>0</v>
      </c>
      <c r="AP57" s="392">
        <v>9</v>
      </c>
      <c r="AQ57" s="392" t="s">
        <v>2183</v>
      </c>
      <c r="AR57" s="396"/>
      <c r="AS57" s="401" t="str">
        <f t="shared" si="23"/>
        <v/>
      </c>
      <c r="AT57" s="402" t="str">
        <f>IF(SUM($AR$49:$AR$50)=0,IF($AR57&lt;&gt;0,SUM($AS$57/($AR57*1000)),""),"")</f>
        <v/>
      </c>
    </row>
    <row r="58" spans="1:48" ht="14">
      <c r="A58" s="475">
        <v>13</v>
      </c>
      <c r="B58" s="476">
        <f t="shared" si="18"/>
        <v>5</v>
      </c>
      <c r="C58" s="476">
        <f t="shared" si="19"/>
        <v>7</v>
      </c>
      <c r="D58" s="476">
        <f t="shared" si="20"/>
        <v>0</v>
      </c>
      <c r="E58" s="477">
        <f t="shared" si="9"/>
        <v>-1</v>
      </c>
      <c r="F58" s="476">
        <f t="shared" si="21"/>
        <v>0</v>
      </c>
      <c r="G58" s="476">
        <f t="shared" si="22"/>
        <v>-7</v>
      </c>
      <c r="I58" s="388">
        <f>IF(I$45="Inactive",0,ROUNDDOWN(SUM(1+SQRT(SUM(J$45:J57)/125+1))/2,0))</f>
        <v>7</v>
      </c>
      <c r="J58" s="469">
        <f t="shared" si="10"/>
        <v>0</v>
      </c>
      <c r="K58" s="388">
        <f>IF(K$45="Inactive",0,ROUNDDOWN(SUM(1+SQRT(SUM(L$45:L57)/125+1))/2,0))</f>
        <v>7</v>
      </c>
      <c r="L58" s="469">
        <f t="shared" si="11"/>
        <v>0</v>
      </c>
      <c r="M58" s="388">
        <f>IF(M$45="Inactive",0,ROUNDDOWN(SUM(1+SQRT(SUM(N$45:N57)/125+1))/2,0))</f>
        <v>7</v>
      </c>
      <c r="N58" s="469">
        <f t="shared" si="12"/>
        <v>0</v>
      </c>
      <c r="O58" s="388">
        <f>IF(O$45="Inactive",0,ROUNDDOWN(SUM(1+SQRT(SUM(P$45:P57)/125+1))/2,0))</f>
        <v>7</v>
      </c>
      <c r="P58" s="469">
        <f t="shared" si="13"/>
        <v>0</v>
      </c>
      <c r="Q58" s="388">
        <f>IF(Q$45="Inactive",0,ROUNDDOWN(SUM(1+SQRT(SUM(R$45:R57)/125+1))/2,0))</f>
        <v>7</v>
      </c>
      <c r="R58" s="469">
        <f t="shared" si="14"/>
        <v>0</v>
      </c>
      <c r="S58" s="388">
        <f>IF(S$45="Inactive",0,ROUNDDOWN(SUM(1+SQRT(SUM(T$45:T57)/125+1))/2,0))</f>
        <v>0</v>
      </c>
      <c r="T58" s="469">
        <f t="shared" si="15"/>
        <v>0</v>
      </c>
      <c r="U58" s="388">
        <f>IF(U$45="Inactive",0,ROUNDDOWN(SUM(1+SQRT(SUM(V$45:V57)/125+1))/2,0))</f>
        <v>0</v>
      </c>
      <c r="V58" s="469">
        <f t="shared" si="16"/>
        <v>0</v>
      </c>
      <c r="W58" s="388">
        <f>IF(W$45="Inactive",0,ROUNDDOWN(SUM(1+SQRT(SUM(Y$45:Y57)/125+1))/2,0))</f>
        <v>0</v>
      </c>
      <c r="Y58" s="469">
        <f t="shared" si="17"/>
        <v>0</v>
      </c>
      <c r="AN58" s="392" t="s">
        <v>2184</v>
      </c>
      <c r="AO58" s="396">
        <v>0</v>
      </c>
      <c r="AP58" s="392">
        <v>10</v>
      </c>
      <c r="AQ58" s="392" t="s">
        <v>2185</v>
      </c>
      <c r="AR58" s="396"/>
      <c r="AS58" s="401" t="str">
        <f t="shared" si="23"/>
        <v/>
      </c>
      <c r="AT58" s="402" t="str">
        <f>IF(SUM($AR$49:$AR$50)=0,IF($AR58&lt;&gt;0,SUM($AS$58/($AR58*1000)),""),"")</f>
        <v/>
      </c>
    </row>
    <row r="59" spans="1:48" ht="14">
      <c r="A59" s="475">
        <v>14</v>
      </c>
      <c r="B59" s="476">
        <f t="shared" si="18"/>
        <v>5</v>
      </c>
      <c r="C59" s="476">
        <f t="shared" si="19"/>
        <v>7</v>
      </c>
      <c r="D59" s="476">
        <f t="shared" si="20"/>
        <v>0</v>
      </c>
      <c r="E59" s="477">
        <f t="shared" si="9"/>
        <v>-1</v>
      </c>
      <c r="F59" s="476">
        <f t="shared" si="21"/>
        <v>0</v>
      </c>
      <c r="G59" s="476">
        <f t="shared" si="22"/>
        <v>-7</v>
      </c>
      <c r="I59" s="388">
        <f>IF(I$45="Inactive",0,ROUNDDOWN(SUM(1+SQRT(SUM(J$45:J58)/125+1))/2,0))</f>
        <v>7</v>
      </c>
      <c r="J59" s="469">
        <f t="shared" si="10"/>
        <v>0</v>
      </c>
      <c r="K59" s="388">
        <f>IF(K$45="Inactive",0,ROUNDDOWN(SUM(1+SQRT(SUM(L$45:L58)/125+1))/2,0))</f>
        <v>7</v>
      </c>
      <c r="L59" s="469">
        <f t="shared" si="11"/>
        <v>0</v>
      </c>
      <c r="M59" s="388">
        <f>IF(M$45="Inactive",0,ROUNDDOWN(SUM(1+SQRT(SUM(N$45:N58)/125+1))/2,0))</f>
        <v>7</v>
      </c>
      <c r="N59" s="469">
        <f t="shared" si="12"/>
        <v>0</v>
      </c>
      <c r="O59" s="388">
        <f>IF(O$45="Inactive",0,ROUNDDOWN(SUM(1+SQRT(SUM(P$45:P58)/125+1))/2,0))</f>
        <v>7</v>
      </c>
      <c r="P59" s="469">
        <f t="shared" si="13"/>
        <v>0</v>
      </c>
      <c r="Q59" s="388">
        <f>IF(Q$45="Inactive",0,ROUNDDOWN(SUM(1+SQRT(SUM(R$45:R58)/125+1))/2,0))</f>
        <v>7</v>
      </c>
      <c r="R59" s="469">
        <f t="shared" si="14"/>
        <v>0</v>
      </c>
      <c r="S59" s="388">
        <f>IF(S$45="Inactive",0,ROUNDDOWN(SUM(1+SQRT(SUM(T$45:T58)/125+1))/2,0))</f>
        <v>0</v>
      </c>
      <c r="T59" s="469">
        <f t="shared" si="15"/>
        <v>0</v>
      </c>
      <c r="U59" s="388">
        <f>IF(U$45="Inactive",0,ROUNDDOWN(SUM(1+SQRT(SUM(V$45:V58)/125+1))/2,0))</f>
        <v>0</v>
      </c>
      <c r="V59" s="469">
        <f t="shared" si="16"/>
        <v>0</v>
      </c>
      <c r="W59" s="388">
        <f>IF(W$45="Inactive",0,ROUNDDOWN(SUM(1+SQRT(SUM(Y$45:Y58)/125+1))/2,0))</f>
        <v>0</v>
      </c>
      <c r="Y59" s="469">
        <f t="shared" si="17"/>
        <v>0</v>
      </c>
      <c r="Z59" s="469"/>
      <c r="AN59" s="392" t="s">
        <v>2186</v>
      </c>
      <c r="AO59" s="396">
        <v>0</v>
      </c>
      <c r="AP59" s="392">
        <v>11</v>
      </c>
      <c r="AQ59" s="392" t="s">
        <v>2187</v>
      </c>
      <c r="AR59" s="396"/>
      <c r="AS59" s="401" t="str">
        <f t="shared" si="23"/>
        <v/>
      </c>
      <c r="AT59" s="402" t="str">
        <f>IF(SUM($AR$49:$AR$50)=0,IF($AR59&lt;&gt;0,SUM($AS$59/($AR59*1000)),""),"")</f>
        <v/>
      </c>
    </row>
    <row r="60" spans="1:48" ht="15" thickBot="1">
      <c r="A60" s="475">
        <v>15</v>
      </c>
      <c r="B60" s="476">
        <f t="shared" si="18"/>
        <v>5</v>
      </c>
      <c r="C60" s="476">
        <f t="shared" si="19"/>
        <v>7</v>
      </c>
      <c r="D60" s="476">
        <f t="shared" si="20"/>
        <v>0</v>
      </c>
      <c r="E60" s="477">
        <f t="shared" si="9"/>
        <v>-1</v>
      </c>
      <c r="F60" s="476">
        <f t="shared" si="21"/>
        <v>0</v>
      </c>
      <c r="G60" s="476">
        <f t="shared" si="22"/>
        <v>-7</v>
      </c>
      <c r="I60" s="388">
        <f>IF(I$45="Inactive",0,ROUNDDOWN(SUM(1+SQRT(SUM(J$45:J59)/125+1))/2,0))</f>
        <v>7</v>
      </c>
      <c r="J60" s="469">
        <f t="shared" si="10"/>
        <v>0</v>
      </c>
      <c r="K60" s="388">
        <f>IF(K$45="Inactive",0,ROUNDDOWN(SUM(1+SQRT(SUM(L$45:L59)/125+1))/2,0))</f>
        <v>7</v>
      </c>
      <c r="L60" s="469">
        <f t="shared" si="11"/>
        <v>0</v>
      </c>
      <c r="M60" s="388">
        <f>IF(M$45="Inactive",0,ROUNDDOWN(SUM(1+SQRT(SUM(N$45:N59)/125+1))/2,0))</f>
        <v>7</v>
      </c>
      <c r="N60" s="469">
        <f t="shared" si="12"/>
        <v>0</v>
      </c>
      <c r="O60" s="388">
        <f>IF(O$45="Inactive",0,ROUNDDOWN(SUM(1+SQRT(SUM(P$45:P59)/125+1))/2,0))</f>
        <v>7</v>
      </c>
      <c r="P60" s="469">
        <f t="shared" si="13"/>
        <v>0</v>
      </c>
      <c r="Q60" s="388">
        <f>IF(Q$45="Inactive",0,ROUNDDOWN(SUM(1+SQRT(SUM(R$45:R59)/125+1))/2,0))</f>
        <v>7</v>
      </c>
      <c r="R60" s="469">
        <f t="shared" si="14"/>
        <v>0</v>
      </c>
      <c r="S60" s="388">
        <f>IF(S$45="Inactive",0,ROUNDDOWN(SUM(1+SQRT(SUM(T$45:T59)/125+1))/2,0))</f>
        <v>0</v>
      </c>
      <c r="T60" s="469">
        <f t="shared" si="15"/>
        <v>0</v>
      </c>
      <c r="U60" s="388">
        <f>IF(U$45="Inactive",0,ROUNDDOWN(SUM(1+SQRT(SUM(V$45:V59)/125+1))/2,0))</f>
        <v>0</v>
      </c>
      <c r="V60" s="469">
        <f t="shared" si="16"/>
        <v>0</v>
      </c>
      <c r="W60" s="388">
        <f>IF(W$45="Inactive",0,ROUNDDOWN(SUM(1+SQRT(SUM(Y$45:Y59)/125+1))/2,0))</f>
        <v>0</v>
      </c>
      <c r="Y60" s="469">
        <f t="shared" si="17"/>
        <v>0</v>
      </c>
      <c r="AN60" s="392" t="s">
        <v>2188</v>
      </c>
      <c r="AO60" s="396">
        <v>0</v>
      </c>
      <c r="AP60" s="392">
        <v>12</v>
      </c>
      <c r="AQ60" s="392" t="s">
        <v>2189</v>
      </c>
      <c r="AR60" s="397"/>
      <c r="AS60" s="403" t="str">
        <f t="shared" si="23"/>
        <v/>
      </c>
      <c r="AT60" s="404" t="str">
        <f>IF(SUM($AR$49:$AR$50)=0,IF($AR60&lt;&gt;0,SUM($AS$60/($AR60*1000)),""),"")</f>
        <v/>
      </c>
    </row>
    <row r="61" spans="1:48" ht="15" thickBot="1">
      <c r="A61" s="475">
        <v>16</v>
      </c>
      <c r="B61" s="476">
        <f t="shared" si="18"/>
        <v>5</v>
      </c>
      <c r="C61" s="476">
        <f t="shared" si="19"/>
        <v>7</v>
      </c>
      <c r="D61" s="476">
        <f t="shared" si="20"/>
        <v>0</v>
      </c>
      <c r="E61" s="477">
        <f t="shared" si="9"/>
        <v>-1</v>
      </c>
      <c r="F61" s="476">
        <f t="shared" si="21"/>
        <v>0</v>
      </c>
      <c r="G61" s="476">
        <f t="shared" si="22"/>
        <v>-7</v>
      </c>
      <c r="I61" s="388">
        <f>IF(I$45="Inactive",0,ROUNDDOWN(SUM(1+SQRT(SUM(J$45:J60)/125+1))/2,0))</f>
        <v>7</v>
      </c>
      <c r="J61" s="469">
        <f t="shared" si="10"/>
        <v>0</v>
      </c>
      <c r="K61" s="388">
        <f>IF(K$45="Inactive",0,ROUNDDOWN(SUM(1+SQRT(SUM(L$45:L60)/125+1))/2,0))</f>
        <v>7</v>
      </c>
      <c r="L61" s="469">
        <f t="shared" si="11"/>
        <v>0</v>
      </c>
      <c r="M61" s="388">
        <f>IF(M$45="Inactive",0,ROUNDDOWN(SUM(1+SQRT(SUM(N$45:N60)/125+1))/2,0))</f>
        <v>7</v>
      </c>
      <c r="N61" s="469">
        <f t="shared" si="12"/>
        <v>0</v>
      </c>
      <c r="O61" s="388">
        <f>IF(O$45="Inactive",0,ROUNDDOWN(SUM(1+SQRT(SUM(P$45:P60)/125+1))/2,0))</f>
        <v>7</v>
      </c>
      <c r="P61" s="469">
        <f t="shared" si="13"/>
        <v>0</v>
      </c>
      <c r="Q61" s="388">
        <f>IF(Q$45="Inactive",0,ROUNDDOWN(SUM(1+SQRT(SUM(R$45:R60)/125+1))/2,0))</f>
        <v>7</v>
      </c>
      <c r="R61" s="469">
        <f t="shared" si="14"/>
        <v>0</v>
      </c>
      <c r="S61" s="388">
        <f>IF(S$45="Inactive",0,ROUNDDOWN(SUM(1+SQRT(SUM(T$45:T60)/125+1))/2,0))</f>
        <v>0</v>
      </c>
      <c r="T61" s="469">
        <f t="shared" si="15"/>
        <v>0</v>
      </c>
      <c r="U61" s="388">
        <f>IF(U$45="Inactive",0,ROUNDDOWN(SUM(1+SQRT(SUM(V$45:V60)/125+1))/2,0))</f>
        <v>0</v>
      </c>
      <c r="V61" s="469">
        <f t="shared" si="16"/>
        <v>0</v>
      </c>
      <c r="W61" s="388">
        <f>IF(W$45="Inactive",0,ROUNDDOWN(SUM(1+SQRT(SUM(Y$45:Y60)/125+1))/2,0))</f>
        <v>0</v>
      </c>
      <c r="Y61" s="469">
        <f t="shared" si="17"/>
        <v>0</v>
      </c>
      <c r="AN61" s="392" t="s">
        <v>2190</v>
      </c>
      <c r="AO61" s="396">
        <v>0</v>
      </c>
      <c r="AP61" s="392">
        <v>13</v>
      </c>
    </row>
    <row r="62" spans="1:48" ht="15" thickBot="1">
      <c r="A62" s="475">
        <v>17</v>
      </c>
      <c r="B62" s="476">
        <f t="shared" si="18"/>
        <v>5</v>
      </c>
      <c r="C62" s="476">
        <f t="shared" si="19"/>
        <v>7</v>
      </c>
      <c r="D62" s="476">
        <f t="shared" si="20"/>
        <v>0</v>
      </c>
      <c r="E62" s="477">
        <f t="shared" si="9"/>
        <v>-1</v>
      </c>
      <c r="F62" s="476">
        <f t="shared" si="21"/>
        <v>0</v>
      </c>
      <c r="G62" s="476">
        <f t="shared" si="22"/>
        <v>-7</v>
      </c>
      <c r="I62" s="388">
        <f>IF(I$45="Inactive",0,ROUNDDOWN(SUM(1+SQRT(SUM(J$45:J61)/125+1))/2,0))</f>
        <v>7</v>
      </c>
      <c r="J62" s="469">
        <f t="shared" si="10"/>
        <v>0</v>
      </c>
      <c r="K62" s="388">
        <f>IF(K$45="Inactive",0,ROUNDDOWN(SUM(1+SQRT(SUM(L$45:L61)/125+1))/2,0))</f>
        <v>7</v>
      </c>
      <c r="L62" s="469">
        <f t="shared" si="11"/>
        <v>0</v>
      </c>
      <c r="M62" s="388">
        <f>IF(M$45="Inactive",0,ROUNDDOWN(SUM(1+SQRT(SUM(N$45:N61)/125+1))/2,0))</f>
        <v>7</v>
      </c>
      <c r="N62" s="469">
        <f t="shared" si="12"/>
        <v>0</v>
      </c>
      <c r="O62" s="388">
        <f>IF(O$45="Inactive",0,ROUNDDOWN(SUM(1+SQRT(SUM(P$45:P61)/125+1))/2,0))</f>
        <v>7</v>
      </c>
      <c r="P62" s="469">
        <f t="shared" si="13"/>
        <v>0</v>
      </c>
      <c r="Q62" s="388">
        <f>IF(Q$45="Inactive",0,ROUNDDOWN(SUM(1+SQRT(SUM(R$45:R61)/125+1))/2,0))</f>
        <v>7</v>
      </c>
      <c r="R62" s="469">
        <f t="shared" si="14"/>
        <v>0</v>
      </c>
      <c r="S62" s="388">
        <f>IF(S$45="Inactive",0,ROUNDDOWN(SUM(1+SQRT(SUM(T$45:T61)/125+1))/2,0))</f>
        <v>0</v>
      </c>
      <c r="T62" s="469">
        <f t="shared" si="15"/>
        <v>0</v>
      </c>
      <c r="U62" s="388">
        <f>IF(U$45="Inactive",0,ROUNDDOWN(SUM(1+SQRT(SUM(V$45:V61)/125+1))/2,0))</f>
        <v>0</v>
      </c>
      <c r="V62" s="469">
        <f t="shared" si="16"/>
        <v>0</v>
      </c>
      <c r="W62" s="388">
        <f>IF(W$45="Inactive",0,ROUNDDOWN(SUM(1+SQRT(SUM(Y$45:Y61)/125+1))/2,0))</f>
        <v>0</v>
      </c>
      <c r="Y62" s="469">
        <f t="shared" si="17"/>
        <v>0</v>
      </c>
      <c r="AN62" s="392" t="s">
        <v>2191</v>
      </c>
      <c r="AO62" s="396">
        <v>1</v>
      </c>
      <c r="AP62" s="392">
        <v>14</v>
      </c>
      <c r="AQ62" s="405" t="s">
        <v>2192</v>
      </c>
      <c r="AR62" s="605" t="str">
        <f>IF(AND(SUM(AR49:AR50)&gt;0,SUM(AR53:AR60)&gt;0),"No, no no… Use EITHER the full party option or the separated party.",IF(SUM(AR53:AR60,AR49:AR50)=0,"Either add player levels or a full party average above.",IF(SUM(AO49:AO68)=0,"Now add some opponents challenge levels to the left.",IF(AR71&lt;=-1,"Easy",IF(AR71&lt;=1,"Tough but fair challenge.",IF(AR71&lt;=3,"Difficult encounter that seriously taxes the heoes' abilities and resources.",IF(AR71&gt;=4,"Real fight and brace for one or more hero deaths.")))))))</f>
        <v>Difficult encounter that seriously taxes the heoes' abilities and resources.</v>
      </c>
      <c r="AS62" s="605"/>
      <c r="AT62" s="605"/>
      <c r="AU62" s="605"/>
      <c r="AV62" s="606"/>
    </row>
    <row r="63" spans="1:48" ht="14">
      <c r="A63" s="475">
        <v>18</v>
      </c>
      <c r="B63" s="476">
        <f t="shared" si="18"/>
        <v>5</v>
      </c>
      <c r="C63" s="476">
        <f t="shared" si="19"/>
        <v>7</v>
      </c>
      <c r="D63" s="476">
        <f t="shared" si="20"/>
        <v>0</v>
      </c>
      <c r="E63" s="477">
        <f t="shared" si="9"/>
        <v>-1</v>
      </c>
      <c r="F63" s="476">
        <f t="shared" si="21"/>
        <v>0</v>
      </c>
      <c r="G63" s="476">
        <f t="shared" si="22"/>
        <v>-7</v>
      </c>
      <c r="I63" s="388">
        <f>IF(I$45="Inactive",0,ROUNDDOWN(SUM(1+SQRT(SUM(J$45:J62)/125+1))/2,0))</f>
        <v>7</v>
      </c>
      <c r="J63" s="469">
        <f t="shared" si="10"/>
        <v>0</v>
      </c>
      <c r="K63" s="388">
        <f>IF(K$45="Inactive",0,ROUNDDOWN(SUM(1+SQRT(SUM(L$45:L62)/125+1))/2,0))</f>
        <v>7</v>
      </c>
      <c r="L63" s="469">
        <f t="shared" si="11"/>
        <v>0</v>
      </c>
      <c r="M63" s="388">
        <f>IF(M$45="Inactive",0,ROUNDDOWN(SUM(1+SQRT(SUM(N$45:N62)/125+1))/2,0))</f>
        <v>7</v>
      </c>
      <c r="N63" s="469">
        <f t="shared" si="12"/>
        <v>0</v>
      </c>
      <c r="O63" s="388">
        <f>IF(O$45="Inactive",0,ROUNDDOWN(SUM(1+SQRT(SUM(P$45:P62)/125+1))/2,0))</f>
        <v>7</v>
      </c>
      <c r="P63" s="469">
        <f t="shared" si="13"/>
        <v>0</v>
      </c>
      <c r="Q63" s="388">
        <f>IF(Q$45="Inactive",0,ROUNDDOWN(SUM(1+SQRT(SUM(R$45:R62)/125+1))/2,0))</f>
        <v>7</v>
      </c>
      <c r="R63" s="469">
        <f t="shared" si="14"/>
        <v>0</v>
      </c>
      <c r="S63" s="388">
        <f>IF(S$45="Inactive",0,ROUNDDOWN(SUM(1+SQRT(SUM(T$45:T62)/125+1))/2,0))</f>
        <v>0</v>
      </c>
      <c r="T63" s="469">
        <f t="shared" si="15"/>
        <v>0</v>
      </c>
      <c r="U63" s="388">
        <f>IF(U$45="Inactive",0,ROUNDDOWN(SUM(1+SQRT(SUM(V$45:V62)/125+1))/2,0))</f>
        <v>0</v>
      </c>
      <c r="V63" s="469">
        <f t="shared" si="16"/>
        <v>0</v>
      </c>
      <c r="W63" s="388">
        <f>IF(W$45="Inactive",0,ROUNDDOWN(SUM(1+SQRT(SUM(Y$45:Y62)/125+1))/2,0))</f>
        <v>0</v>
      </c>
      <c r="Y63" s="469">
        <f t="shared" si="17"/>
        <v>0</v>
      </c>
      <c r="AN63" s="392" t="s">
        <v>2193</v>
      </c>
      <c r="AO63" s="396">
        <v>0</v>
      </c>
      <c r="AP63" s="392">
        <v>15</v>
      </c>
      <c r="AQ63" s="406" t="s">
        <v>2194</v>
      </c>
      <c r="AR63" s="407">
        <f>IF(AR71&lt;=-1,SUM(AR67*2000)/2,IF(AR71&lt;=1,SUM(AR67*2000),IF(AR71&lt;=3,SUM(AR67*2000)*1.5,IF(AR71&gt;=4,SUM(AR67*2000)*1.5))))</f>
        <v>15000</v>
      </c>
    </row>
    <row r="64" spans="1:48" ht="14">
      <c r="A64" s="475">
        <v>19</v>
      </c>
      <c r="B64" s="476">
        <f t="shared" si="18"/>
        <v>5</v>
      </c>
      <c r="C64" s="476">
        <f t="shared" si="19"/>
        <v>7</v>
      </c>
      <c r="D64" s="476">
        <f t="shared" si="20"/>
        <v>0</v>
      </c>
      <c r="E64" s="477">
        <f t="shared" si="9"/>
        <v>-1</v>
      </c>
      <c r="F64" s="476">
        <f t="shared" si="21"/>
        <v>0</v>
      </c>
      <c r="G64" s="476">
        <f t="shared" si="22"/>
        <v>-7</v>
      </c>
      <c r="I64" s="388">
        <f>IF(I$45="Inactive",0,ROUNDDOWN(SUM(1+SQRT(SUM(J$45:J63)/125+1))/2,0))</f>
        <v>7</v>
      </c>
      <c r="J64" s="469">
        <f t="shared" si="10"/>
        <v>0</v>
      </c>
      <c r="K64" s="388">
        <f>IF(K$45="Inactive",0,ROUNDDOWN(SUM(1+SQRT(SUM(L$45:L63)/125+1))/2,0))</f>
        <v>7</v>
      </c>
      <c r="L64" s="469">
        <f t="shared" si="11"/>
        <v>0</v>
      </c>
      <c r="M64" s="388">
        <f>IF(M$45="Inactive",0,ROUNDDOWN(SUM(1+SQRT(SUM(N$45:N63)/125+1))/2,0))</f>
        <v>7</v>
      </c>
      <c r="N64" s="469">
        <f t="shared" si="12"/>
        <v>0</v>
      </c>
      <c r="O64" s="388">
        <f>IF(O$45="Inactive",0,ROUNDDOWN(SUM(1+SQRT(SUM(P$45:P63)/125+1))/2,0))</f>
        <v>7</v>
      </c>
      <c r="P64" s="469">
        <f t="shared" si="13"/>
        <v>0</v>
      </c>
      <c r="Q64" s="388">
        <f>IF(Q$45="Inactive",0,ROUNDDOWN(SUM(1+SQRT(SUM(R$45:R63)/125+1))/2,0))</f>
        <v>7</v>
      </c>
      <c r="R64" s="469">
        <f t="shared" si="14"/>
        <v>0</v>
      </c>
      <c r="S64" s="388">
        <f>IF(S$45="Inactive",0,ROUNDDOWN(SUM(1+SQRT(SUM(T$45:T63)/125+1))/2,0))</f>
        <v>0</v>
      </c>
      <c r="T64" s="469">
        <f t="shared" si="15"/>
        <v>0</v>
      </c>
      <c r="U64" s="388">
        <f>IF(U$45="Inactive",0,ROUNDDOWN(SUM(1+SQRT(SUM(V$45:V63)/125+1))/2,0))</f>
        <v>0</v>
      </c>
      <c r="V64" s="469">
        <f t="shared" si="16"/>
        <v>0</v>
      </c>
      <c r="W64" s="388">
        <f>IF(W$45="Inactive",0,ROUNDDOWN(SUM(1+SQRT(SUM(Y$45:Y63)/125+1))/2,0))</f>
        <v>0</v>
      </c>
      <c r="Y64" s="469">
        <f t="shared" si="17"/>
        <v>0</v>
      </c>
      <c r="AN64" s="392" t="s">
        <v>2195</v>
      </c>
      <c r="AO64" s="396">
        <v>0</v>
      </c>
      <c r="AP64" s="392">
        <v>16</v>
      </c>
      <c r="AQ64" s="408" t="s">
        <v>2196</v>
      </c>
      <c r="AR64" s="409">
        <f>IF(AR71&lt;0,0,ROUNDUP(IF(AR66=0,0,SUM(SUM(AO49:AO68)*200)/AR66),0))</f>
        <v>1100</v>
      </c>
    </row>
    <row r="65" spans="1:48" ht="15" thickBot="1">
      <c r="A65" s="475">
        <v>20</v>
      </c>
      <c r="B65" s="476">
        <f t="shared" si="18"/>
        <v>5</v>
      </c>
      <c r="C65" s="476">
        <f t="shared" si="19"/>
        <v>7</v>
      </c>
      <c r="D65" s="476">
        <f t="shared" si="20"/>
        <v>0</v>
      </c>
      <c r="E65" s="477">
        <f t="shared" si="9"/>
        <v>-1</v>
      </c>
      <c r="F65" s="476">
        <f t="shared" si="21"/>
        <v>0</v>
      </c>
      <c r="G65" s="476">
        <f t="shared" si="22"/>
        <v>-7</v>
      </c>
      <c r="I65" s="388">
        <f>IF(I$45="Inactive",0,ROUNDDOWN(SUM(1+SQRT(SUM(J$45:J64)/125+1))/2,0))</f>
        <v>7</v>
      </c>
      <c r="J65" s="469">
        <f t="shared" si="10"/>
        <v>0</v>
      </c>
      <c r="K65" s="388">
        <f>IF(K$45="Inactive",0,ROUNDDOWN(SUM(1+SQRT(SUM(L$45:L64)/125+1))/2,0))</f>
        <v>7</v>
      </c>
      <c r="L65" s="469">
        <f t="shared" si="11"/>
        <v>0</v>
      </c>
      <c r="M65" s="388">
        <f>IF(M$45="Inactive",0,ROUNDDOWN(SUM(1+SQRT(SUM(N$45:N64)/125+1))/2,0))</f>
        <v>7</v>
      </c>
      <c r="N65" s="469">
        <f t="shared" si="12"/>
        <v>0</v>
      </c>
      <c r="O65" s="388">
        <f>IF(O$45="Inactive",0,ROUNDDOWN(SUM(1+SQRT(SUM(P$45:P64)/125+1))/2,0))</f>
        <v>7</v>
      </c>
      <c r="P65" s="469">
        <f t="shared" si="13"/>
        <v>0</v>
      </c>
      <c r="Q65" s="388">
        <f>IF(Q$45="Inactive",0,ROUNDDOWN(SUM(1+SQRT(SUM(R$45:R64)/125+1))/2,0))</f>
        <v>7</v>
      </c>
      <c r="R65" s="469">
        <f t="shared" si="14"/>
        <v>0</v>
      </c>
      <c r="S65" s="388">
        <f>IF(S$45="Inactive",0,ROUNDDOWN(SUM(1+SQRT(SUM(T$45:T64)/125+1))/2,0))</f>
        <v>0</v>
      </c>
      <c r="T65" s="469">
        <f t="shared" si="15"/>
        <v>0</v>
      </c>
      <c r="U65" s="388">
        <f>IF(U$45="Inactive",0,ROUNDDOWN(SUM(1+SQRT(SUM(V$45:V64)/125+1))/2,0))</f>
        <v>0</v>
      </c>
      <c r="V65" s="469">
        <f t="shared" si="16"/>
        <v>0</v>
      </c>
      <c r="W65" s="388">
        <f>IF(W$45="Inactive",0,ROUNDDOWN(SUM(1+SQRT(SUM(Y$45:Y64)/125+1))/2,0))</f>
        <v>0</v>
      </c>
      <c r="Y65" s="469">
        <f t="shared" si="17"/>
        <v>0</v>
      </c>
      <c r="AN65" s="392" t="s">
        <v>2197</v>
      </c>
      <c r="AO65" s="396">
        <v>0</v>
      </c>
      <c r="AP65" s="392">
        <v>17</v>
      </c>
      <c r="AQ65" s="410" t="str">
        <f>CONCATENATE("XP for level ",AR70+5,"+:")</f>
        <v>XP for level 12+:</v>
      </c>
      <c r="AR65" s="411">
        <f>ROUNDUP(SUM(AR64*0.1),0)</f>
        <v>110</v>
      </c>
    </row>
    <row r="66" spans="1:48" ht="14">
      <c r="A66" s="475">
        <v>21</v>
      </c>
      <c r="B66" s="417"/>
      <c r="AN66" s="392" t="s">
        <v>2198</v>
      </c>
      <c r="AO66" s="396">
        <v>0</v>
      </c>
      <c r="AP66" s="392">
        <v>18</v>
      </c>
      <c r="AQ66" s="412" t="s">
        <v>2171</v>
      </c>
      <c r="AR66" s="413">
        <f>IF(AR50&lt;&gt;0,AR50,SUM(8-COUNTBLANK(AR53:AR60)))</f>
        <v>4</v>
      </c>
    </row>
    <row r="67" spans="1:48" ht="14">
      <c r="A67" s="475">
        <v>22</v>
      </c>
      <c r="C67" s="424" t="s">
        <v>4207</v>
      </c>
      <c r="AN67" s="392" t="s">
        <v>2199</v>
      </c>
      <c r="AO67" s="396">
        <v>0</v>
      </c>
      <c r="AP67" s="392">
        <v>19</v>
      </c>
      <c r="AQ67" s="412" t="s">
        <v>2169</v>
      </c>
      <c r="AR67" s="413">
        <f>IF(AR49&lt;&gt;0,AR49,IF(SUM(AR53:AR60)=0,0,ROUNDDOWN(SUM(AR53:AR60)/AR66,0)))</f>
        <v>5</v>
      </c>
    </row>
    <row r="68" spans="1:48" ht="15" thickBot="1">
      <c r="A68" s="475">
        <v>23</v>
      </c>
      <c r="C68" s="424" t="s">
        <v>4192</v>
      </c>
      <c r="AN68" s="392" t="s">
        <v>2200</v>
      </c>
      <c r="AO68" s="397">
        <v>1</v>
      </c>
      <c r="AP68" s="392">
        <v>20</v>
      </c>
      <c r="AQ68" s="412" t="s">
        <v>4580</v>
      </c>
      <c r="AR68" s="413">
        <f>IF(SUM(AO49:AO68)=0,0,ROUNDDOWN((SUM(AO49:AO68)/3)+0,0))</f>
        <v>7</v>
      </c>
      <c r="AT68" s="388">
        <f>SUM(AO49:AO68)</f>
        <v>22</v>
      </c>
      <c r="AU68" s="388">
        <f>SUMPRODUCT(AO49:AO68,AP49:AP68)/3</f>
        <v>28</v>
      </c>
      <c r="AV68" s="388">
        <f>IF(AT68=1,MATCH(1,AO49:AO68),ROUNDDOWN(AU68,0))</f>
        <v>28</v>
      </c>
    </row>
    <row r="69" spans="1:48" ht="14">
      <c r="A69" s="475">
        <v>24</v>
      </c>
      <c r="AQ69" s="412" t="s">
        <v>4581</v>
      </c>
      <c r="AR69" s="413">
        <f>SUM(4-AR66)</f>
        <v>0</v>
      </c>
    </row>
    <row r="70" spans="1:48" ht="14">
      <c r="A70" s="475">
        <v>25</v>
      </c>
      <c r="V70" s="447"/>
      <c r="W70" s="447"/>
      <c r="X70" s="447"/>
      <c r="AQ70" s="412" t="s">
        <v>4582</v>
      </c>
      <c r="AR70" s="413">
        <f>IF(SUM(AO49:AO68)=0,0,ROUNDDOWN((SUM(AO49:AO68)/3)+AR69,0))</f>
        <v>7</v>
      </c>
    </row>
    <row r="71" spans="1:48" ht="15" thickBot="1">
      <c r="A71" s="475">
        <v>26</v>
      </c>
      <c r="AQ71" s="414" t="s">
        <v>4583</v>
      </c>
      <c r="AR71" s="415">
        <f>SUM(AR70-AR67)</f>
        <v>2</v>
      </c>
    </row>
    <row r="72" spans="1:48">
      <c r="A72" s="475">
        <v>27</v>
      </c>
      <c r="AT72" s="388">
        <f>MATCH(1,AO49:AO68,0)</f>
        <v>14</v>
      </c>
    </row>
    <row r="73" spans="1:48">
      <c r="A73" s="475">
        <v>28</v>
      </c>
    </row>
    <row r="74" spans="1:48">
      <c r="A74" s="475">
        <v>29</v>
      </c>
    </row>
    <row r="75" spans="1:48">
      <c r="A75" s="475">
        <v>30</v>
      </c>
    </row>
    <row r="76" spans="1:48">
      <c r="A76" s="475">
        <v>31</v>
      </c>
    </row>
    <row r="77" spans="1:48">
      <c r="A77" s="475">
        <v>32</v>
      </c>
    </row>
    <row r="78" spans="1:48">
      <c r="A78" s="475">
        <v>33</v>
      </c>
    </row>
    <row r="79" spans="1:48">
      <c r="A79" s="475">
        <v>34</v>
      </c>
    </row>
    <row r="80" spans="1:48">
      <c r="A80" s="475">
        <v>35</v>
      </c>
    </row>
    <row r="81" spans="1:1">
      <c r="A81" s="475">
        <v>36</v>
      </c>
    </row>
    <row r="82" spans="1:1">
      <c r="A82" s="475">
        <v>37</v>
      </c>
    </row>
    <row r="83" spans="1:1">
      <c r="A83" s="475">
        <v>38</v>
      </c>
    </row>
    <row r="84" spans="1:1">
      <c r="A84" s="475">
        <v>39</v>
      </c>
    </row>
    <row r="85" spans="1:1">
      <c r="A85" s="475">
        <v>40</v>
      </c>
    </row>
    <row r="86" spans="1:1">
      <c r="A86" s="475">
        <v>41</v>
      </c>
    </row>
    <row r="87" spans="1:1">
      <c r="A87" s="475">
        <v>42</v>
      </c>
    </row>
    <row r="88" spans="1:1">
      <c r="A88" s="475">
        <v>43</v>
      </c>
    </row>
    <row r="89" spans="1:1">
      <c r="A89" s="475">
        <v>44</v>
      </c>
    </row>
    <row r="90" spans="1:1">
      <c r="A90" s="475">
        <v>45</v>
      </c>
    </row>
    <row r="91" spans="1:1">
      <c r="A91" s="475">
        <v>46</v>
      </c>
    </row>
    <row r="92" spans="1:1">
      <c r="A92" s="475">
        <v>47</v>
      </c>
    </row>
    <row r="93" spans="1:1">
      <c r="A93" s="475">
        <v>48</v>
      </c>
    </row>
    <row r="94" spans="1:1">
      <c r="A94" s="475">
        <v>49</v>
      </c>
    </row>
    <row r="95" spans="1:1">
      <c r="A95" s="475">
        <v>50</v>
      </c>
    </row>
  </sheetData>
  <sheetCalcPr fullCalcOnLoad="1"/>
  <mergeCells count="67">
    <mergeCell ref="T7:V7"/>
    <mergeCell ref="P6:S6"/>
    <mergeCell ref="T6:V6"/>
    <mergeCell ref="B3:X3"/>
    <mergeCell ref="C4:E4"/>
    <mergeCell ref="F4:H4"/>
    <mergeCell ref="T4:V4"/>
    <mergeCell ref="P5:S5"/>
    <mergeCell ref="T5:V5"/>
    <mergeCell ref="C6:E6"/>
    <mergeCell ref="F6:H6"/>
    <mergeCell ref="I6:L6"/>
    <mergeCell ref="M6:O6"/>
    <mergeCell ref="C5:E5"/>
    <mergeCell ref="F5:H5"/>
    <mergeCell ref="I5:L5"/>
    <mergeCell ref="C7:E7"/>
    <mergeCell ref="F7:H7"/>
    <mergeCell ref="I7:L7"/>
    <mergeCell ref="M7:O7"/>
    <mergeCell ref="M5:O5"/>
    <mergeCell ref="P7:S7"/>
    <mergeCell ref="C10:E10"/>
    <mergeCell ref="F10:H10"/>
    <mergeCell ref="I10:L10"/>
    <mergeCell ref="AI8:AK8"/>
    <mergeCell ref="C9:E9"/>
    <mergeCell ref="F9:H9"/>
    <mergeCell ref="I9:L9"/>
    <mergeCell ref="M9:O9"/>
    <mergeCell ref="P9:S9"/>
    <mergeCell ref="T9:V9"/>
    <mergeCell ref="C8:E8"/>
    <mergeCell ref="F8:H8"/>
    <mergeCell ref="I8:L8"/>
    <mergeCell ref="M8:O8"/>
    <mergeCell ref="P8:S8"/>
    <mergeCell ref="T8:V8"/>
    <mergeCell ref="M10:O10"/>
    <mergeCell ref="I11:L11"/>
    <mergeCell ref="M11:O11"/>
    <mergeCell ref="P13:S13"/>
    <mergeCell ref="T13:V13"/>
    <mergeCell ref="P12:S12"/>
    <mergeCell ref="T12:V12"/>
    <mergeCell ref="P10:S10"/>
    <mergeCell ref="T10:V10"/>
    <mergeCell ref="T11:V11"/>
    <mergeCell ref="C13:E13"/>
    <mergeCell ref="F13:H13"/>
    <mergeCell ref="I13:L13"/>
    <mergeCell ref="M13:O13"/>
    <mergeCell ref="P11:S11"/>
    <mergeCell ref="C12:E12"/>
    <mergeCell ref="F12:H12"/>
    <mergeCell ref="I12:L12"/>
    <mergeCell ref="M12:O12"/>
    <mergeCell ref="C11:E11"/>
    <mergeCell ref="F11:H11"/>
    <mergeCell ref="C16:W16"/>
    <mergeCell ref="AR62:AV62"/>
    <mergeCell ref="C14:E14"/>
    <mergeCell ref="F14:H14"/>
    <mergeCell ref="I14:L14"/>
    <mergeCell ref="M14:O14"/>
    <mergeCell ref="P14:S14"/>
    <mergeCell ref="T14:V14"/>
  </mergeCells>
  <phoneticPr fontId="0" type="noConversion"/>
  <dataValidations count="2">
    <dataValidation type="list" allowBlank="1" showInputMessage="1" showErrorMessage="1" sqref="AA7">
      <formula1>YesNo</formula1>
    </dataValidation>
    <dataValidation type="list" allowBlank="1" showInputMessage="1" showErrorMessage="1" sqref="AR49:AR50 C18:W37 C7:C15 AO49:AO68 AR53:AR60">
      <formula1>Levels</formula1>
    </dataValidation>
  </dataValidations>
  <pageMargins left="0.7" right="0.7" top="0.75" bottom="0.75" header="0.3" footer="0.3"/>
  <pageSetup orientation="portrait" horizontalDpi="4294967292" verticalDpi="4294967292"/>
  <legacyDrawing r:id="rId1"/>
  <extLst>
    <ext xmlns:mx="http://schemas.microsoft.com/office/mac/excel/2008/main" uri="http://schemas.microsoft.com/office/mac/excel/2008/main">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theme="5" tint="-0.499984740745262"/>
  </sheetPr>
  <dimension ref="B2:B17"/>
  <sheetViews>
    <sheetView workbookViewId="0"/>
  </sheetViews>
  <sheetFormatPr baseColWidth="10" defaultColWidth="8.83203125" defaultRowHeight="12"/>
  <cols>
    <col min="1" max="1" width="3.6640625" style="49" customWidth="1"/>
    <col min="2" max="2" width="55.33203125" style="83" customWidth="1"/>
    <col min="3" max="16384" width="8.83203125" style="49"/>
  </cols>
  <sheetData>
    <row r="2" spans="2:2" ht="24">
      <c r="B2" s="84" t="s">
        <v>2285</v>
      </c>
    </row>
    <row r="4" spans="2:2">
      <c r="B4" s="85" t="s">
        <v>2873</v>
      </c>
    </row>
    <row r="5" spans="2:2" ht="24">
      <c r="B5" s="86" t="s">
        <v>3</v>
      </c>
    </row>
    <row r="6" spans="2:2">
      <c r="B6" s="86"/>
    </row>
    <row r="7" spans="2:2">
      <c r="B7" s="85" t="s">
        <v>495</v>
      </c>
    </row>
    <row r="8" spans="2:2" ht="36">
      <c r="B8" s="86" t="s">
        <v>496</v>
      </c>
    </row>
    <row r="9" spans="2:2">
      <c r="B9" s="86"/>
    </row>
    <row r="10" spans="2:2">
      <c r="B10" s="85" t="s">
        <v>2874</v>
      </c>
    </row>
    <row r="11" spans="2:2">
      <c r="B11" s="83" t="s">
        <v>5228</v>
      </c>
    </row>
    <row r="12" spans="2:2">
      <c r="B12" s="86" t="s">
        <v>2675</v>
      </c>
    </row>
    <row r="13" spans="2:2">
      <c r="B13" s="86" t="s">
        <v>4587</v>
      </c>
    </row>
    <row r="15" spans="2:2" ht="132">
      <c r="B15" s="53" t="s">
        <v>4228</v>
      </c>
    </row>
    <row r="16" spans="2:2" ht="72">
      <c r="B16" s="86" t="s">
        <v>1194</v>
      </c>
    </row>
    <row r="17" spans="2:2" ht="108">
      <c r="B17" s="86" t="s">
        <v>5696</v>
      </c>
    </row>
  </sheetData>
  <phoneticPr fontId="0"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F0"/>
  </sheetPr>
  <dimension ref="A1:BZ33"/>
  <sheetViews>
    <sheetView workbookViewId="0"/>
  </sheetViews>
  <sheetFormatPr baseColWidth="10" defaultColWidth="8.83203125" defaultRowHeight="12"/>
  <cols>
    <col min="1" max="1" width="4.83203125" style="49" customWidth="1"/>
    <col min="2" max="2" width="25.33203125" style="49" bestFit="1" customWidth="1"/>
    <col min="3" max="6" width="15.83203125" style="49" customWidth="1"/>
    <col min="7" max="7" width="3.83203125" style="49" customWidth="1"/>
    <col min="8" max="8" width="7.83203125" style="49" bestFit="1" customWidth="1"/>
    <col min="9" max="12" width="9.33203125" style="49" customWidth="1"/>
    <col min="13" max="78" width="9.33203125" style="48" customWidth="1"/>
  </cols>
  <sheetData>
    <row r="1" spans="2:11" ht="13" thickBot="1"/>
    <row r="2" spans="2:11" ht="15" thickBot="1">
      <c r="C2" s="505" t="s">
        <v>1172</v>
      </c>
      <c r="D2" s="506" t="s">
        <v>1173</v>
      </c>
      <c r="E2" s="506" t="s">
        <v>1174</v>
      </c>
      <c r="F2" s="507" t="s">
        <v>1175</v>
      </c>
      <c r="I2" s="601" t="s">
        <v>1176</v>
      </c>
      <c r="J2" s="601"/>
      <c r="K2" s="601"/>
    </row>
    <row r="3" spans="2:11" ht="17" thickBot="1">
      <c r="B3" s="508" t="s">
        <v>1177</v>
      </c>
      <c r="C3" s="509">
        <v>0</v>
      </c>
      <c r="D3" s="510" t="s">
        <v>1178</v>
      </c>
      <c r="E3" s="510" t="s">
        <v>4462</v>
      </c>
      <c r="F3" s="511" t="s">
        <v>1179</v>
      </c>
      <c r="J3" s="512" t="s">
        <v>1180</v>
      </c>
      <c r="K3" s="512" t="s">
        <v>1181</v>
      </c>
    </row>
    <row r="4" spans="2:11" ht="14">
      <c r="B4" s="598" t="s">
        <v>1182</v>
      </c>
      <c r="C4" s="513" t="str">
        <f>CONCATENATE(0,"-",B$27," sq.")</f>
        <v>0-50 sq.</v>
      </c>
      <c r="D4" s="513" t="str">
        <f>CONCATENATE(B$27+1,"-",C$27," sq.")</f>
        <v>51-100 sq.</v>
      </c>
      <c r="E4" s="513" t="str">
        <f>CONCATENATE(C$27+1,"-",D$27," sq.")</f>
        <v>101-250 sq.</v>
      </c>
      <c r="F4" s="514" t="str">
        <f>CONCATENATE(D$27+1,"-",E$27," sq.")</f>
        <v>251-500 sq.</v>
      </c>
      <c r="H4" s="515" t="s">
        <v>1183</v>
      </c>
      <c r="I4" s="516">
        <v>1</v>
      </c>
      <c r="J4" s="517">
        <f>SUM(I4*1.5)</f>
        <v>1.5</v>
      </c>
      <c r="K4" s="518">
        <f>SUM(I4*5)</f>
        <v>5</v>
      </c>
    </row>
    <row r="5" spans="2:11" ht="14">
      <c r="B5" s="599"/>
      <c r="C5" s="519" t="str">
        <f>CONCATENATE(0*1.5,"-",B$27*1.5," m")</f>
        <v>0-75 m</v>
      </c>
      <c r="D5" s="519" t="str">
        <f>CONCATENATE(B$27*1.5+1,"-",C$27*1.5," m")</f>
        <v>76-150 m</v>
      </c>
      <c r="E5" s="519" t="str">
        <f>CONCATENATE(C$27*1.5+1,"-",D$27*1.5," m")</f>
        <v>151-375 m</v>
      </c>
      <c r="F5" s="520" t="str">
        <f>CONCATENATE(D$27*1.5+1,"-",E$27*1.5," m")</f>
        <v>376-750 m</v>
      </c>
      <c r="H5" s="515"/>
      <c r="I5" s="512"/>
      <c r="J5" s="512" t="s">
        <v>1184</v>
      </c>
      <c r="K5" s="512" t="s">
        <v>1181</v>
      </c>
    </row>
    <row r="6" spans="2:11" ht="15" thickBot="1">
      <c r="B6" s="600"/>
      <c r="C6" s="521" t="str">
        <f>CONCATENATE(0*5,"-",B$27*5," ft.")</f>
        <v>0-250 ft.</v>
      </c>
      <c r="D6" s="521" t="str">
        <f>CONCATENATE(B$27*5+1,"-",C$27*5," ft.")</f>
        <v>251-500 ft.</v>
      </c>
      <c r="E6" s="521" t="str">
        <f>CONCATENATE(C$27*5+1,"-",D$27*5," ft.")</f>
        <v>501-1250 ft.</v>
      </c>
      <c r="F6" s="522" t="str">
        <f>CONCATENATE(D$27*5+1,"-",E$27*5," ft.")</f>
        <v>1251-2500 ft.</v>
      </c>
      <c r="H6" s="515" t="s">
        <v>1185</v>
      </c>
      <c r="I6" s="516">
        <v>1.5</v>
      </c>
      <c r="J6" s="517">
        <f>SUM(I6/1.5)</f>
        <v>1</v>
      </c>
      <c r="K6" s="518">
        <f>SUM(J6*5)</f>
        <v>5</v>
      </c>
    </row>
    <row r="7" spans="2:11" ht="14">
      <c r="B7" s="598" t="s">
        <v>1186</v>
      </c>
      <c r="C7" s="513" t="str">
        <f>CONCATENATE(0,"-",B$28," sq.")</f>
        <v>0-20 sq.</v>
      </c>
      <c r="D7" s="513" t="str">
        <f>CONCATENATE(B$28+1,"-",C$28," sq.")</f>
        <v>21-40 sq.</v>
      </c>
      <c r="E7" s="513" t="str">
        <f>CONCATENATE(C$28+1,"-",D$28," sq.")</f>
        <v>41-60 sq.</v>
      </c>
      <c r="F7" s="514" t="str">
        <f>CONCATENATE(D$28+1,"-",E$28," sq.")</f>
        <v>61-80 sq.</v>
      </c>
      <c r="H7" s="515"/>
      <c r="I7" s="512"/>
      <c r="J7" s="512" t="s">
        <v>1184</v>
      </c>
      <c r="K7" s="512" t="s">
        <v>1180</v>
      </c>
    </row>
    <row r="8" spans="2:11" ht="14">
      <c r="B8" s="599"/>
      <c r="C8" s="519" t="str">
        <f>CONCATENATE(0*1.5,"-",B$28*1.5," m")</f>
        <v>0-30 m</v>
      </c>
      <c r="D8" s="519" t="str">
        <f>CONCATENATE(B$28*1.5+1,"-",C$28*1.5," m")</f>
        <v>31-60 m</v>
      </c>
      <c r="E8" s="519" t="str">
        <f>CONCATENATE(C$28*1.5+1,"-",D$28*1.5," m")</f>
        <v>61-90 m</v>
      </c>
      <c r="F8" s="520" t="str">
        <f>CONCATENATE(D$28*1.5+1,"-",E$28*1.5," m")</f>
        <v>91-120 m</v>
      </c>
      <c r="H8" s="515" t="s">
        <v>1187</v>
      </c>
      <c r="I8" s="516">
        <v>5</v>
      </c>
      <c r="J8" s="517">
        <f>SUM(I8/5)</f>
        <v>1</v>
      </c>
      <c r="K8" s="518">
        <f>SUM(J8*1.5)</f>
        <v>1.5</v>
      </c>
    </row>
    <row r="9" spans="2:11" ht="15" thickBot="1">
      <c r="B9" s="600"/>
      <c r="C9" s="521" t="str">
        <f>CONCATENATE(0*5,"-",B$28*5," ft.")</f>
        <v>0-100 ft.</v>
      </c>
      <c r="D9" s="521" t="str">
        <f>CONCATENATE(B$28*5+1,"-",C$28*5," ft.")</f>
        <v>101-200 ft.</v>
      </c>
      <c r="E9" s="521" t="str">
        <f>CONCATENATE(C$28*5+1,"-",D$28*5," ft.")</f>
        <v>201-300 ft.</v>
      </c>
      <c r="F9" s="522" t="str">
        <f>CONCATENATE(D$28*5+1,"-",E$28*5," ft.")</f>
        <v>301-400 ft.</v>
      </c>
    </row>
    <row r="10" spans="2:11" ht="14">
      <c r="B10" s="598" t="s">
        <v>1188</v>
      </c>
      <c r="C10" s="513" t="str">
        <f>CONCATENATE(0,"-",B$29," sq.")</f>
        <v>0-30 sq.</v>
      </c>
      <c r="D10" s="513" t="str">
        <f>CONCATENATE(B$29+1,"-",C$29," sq.")</f>
        <v>31-60 sq.</v>
      </c>
      <c r="E10" s="513" t="str">
        <f>CONCATENATE(C$29+1,"-",D$29," sq.")</f>
        <v>61-150 sq.</v>
      </c>
      <c r="F10" s="514" t="str">
        <f>CONCATENATE(D$29+1,"-",E$29," sq.")</f>
        <v>151-300 sq.</v>
      </c>
      <c r="H10" s="602" t="s">
        <v>1189</v>
      </c>
      <c r="I10" s="602"/>
      <c r="J10" s="602"/>
      <c r="K10" s="602"/>
    </row>
    <row r="11" spans="2:11" ht="14">
      <c r="B11" s="599"/>
      <c r="C11" s="519" t="str">
        <f>CONCATENATE(0*1.5,"-",B$29*1.5," m")</f>
        <v>0-45 m</v>
      </c>
      <c r="D11" s="519" t="str">
        <f>CONCATENATE(B$29*1.5+1,"-",C$29*1.5," m")</f>
        <v>46-90 m</v>
      </c>
      <c r="E11" s="519" t="str">
        <f>CONCATENATE(C$29*1.5+1,"-",D$29*1.5," m")</f>
        <v>91-225 m</v>
      </c>
      <c r="F11" s="520" t="str">
        <f>CONCATENATE(D$29*1.5+1,"-",E$29*1.5," m")</f>
        <v>226-450 m</v>
      </c>
      <c r="H11" s="602"/>
      <c r="I11" s="602"/>
      <c r="J11" s="602"/>
      <c r="K11" s="602"/>
    </row>
    <row r="12" spans="2:11" ht="15" thickBot="1">
      <c r="B12" s="600"/>
      <c r="C12" s="521" t="str">
        <f>CONCATENATE(0*5,"-",B$29*5," ft.")</f>
        <v>0-150 ft.</v>
      </c>
      <c r="D12" s="521" t="str">
        <f>CONCATENATE(B$29*5+1,"-",C$29*5," ft.")</f>
        <v>151-300 ft.</v>
      </c>
      <c r="E12" s="521" t="str">
        <f>CONCATENATE(C$29*5+1,"-",D$29*5," ft.")</f>
        <v>301-750 ft.</v>
      </c>
      <c r="F12" s="522" t="str">
        <f>CONCATENATE(D$29*5+1,"-",E$29*5," ft.")</f>
        <v>751-1500 ft.</v>
      </c>
      <c r="H12" s="54"/>
      <c r="I12" s="54"/>
      <c r="J12" s="54"/>
      <c r="K12" s="54"/>
    </row>
    <row r="13" spans="2:11" ht="14">
      <c r="B13" s="598" t="s">
        <v>1190</v>
      </c>
      <c r="C13" s="513" t="str">
        <f>CONCATENATE(0,"-",B$30," sq.")</f>
        <v>0-20 sq.</v>
      </c>
      <c r="D13" s="513" t="str">
        <f>CONCATENATE(B$30+1,"-",C$30," sq.")</f>
        <v>21-40 sq.</v>
      </c>
      <c r="E13" s="513" t="str">
        <f>CONCATENATE(C$30+1,"-",D$30," sq.")</f>
        <v>41-60 sq.</v>
      </c>
      <c r="F13" s="514" t="str">
        <f>CONCATENATE(D$30+1,"-",E$30," sq.")</f>
        <v>61-80 sq.</v>
      </c>
    </row>
    <row r="14" spans="2:11" ht="14">
      <c r="B14" s="599"/>
      <c r="C14" s="519" t="str">
        <f>CONCATENATE(0*1.5,"-",B$30*1.5," m")</f>
        <v>0-30 m</v>
      </c>
      <c r="D14" s="519" t="str">
        <f>CONCATENATE(B$30*1.5+1,"-",C$30*1.5," m")</f>
        <v>31-60 m</v>
      </c>
      <c r="E14" s="519" t="str">
        <f>CONCATENATE(C$30*1.5+1,"-",D$30*1.5," m")</f>
        <v>61-90 m</v>
      </c>
      <c r="F14" s="520" t="str">
        <f>CONCATENATE(D$30*1.5+1,"-",E$30*1.5," m")</f>
        <v>91-120 m</v>
      </c>
    </row>
    <row r="15" spans="2:11" ht="15" thickBot="1">
      <c r="B15" s="600"/>
      <c r="C15" s="521" t="str">
        <f>CONCATENATE(0*5,"-",B$30*5," ft.")</f>
        <v>0-100 ft.</v>
      </c>
      <c r="D15" s="521" t="str">
        <f>CONCATENATE(B$30*5+1,"-",C$30*5," ft.")</f>
        <v>101-200 ft.</v>
      </c>
      <c r="E15" s="521" t="str">
        <f>CONCATENATE(C$30*5+1,"-",D$30*5," ft.")</f>
        <v>201-300 ft.</v>
      </c>
      <c r="F15" s="522" t="str">
        <f>CONCATENATE(D$30*5+1,"-",E$30*5," ft.")</f>
        <v>301-400 ft.</v>
      </c>
    </row>
    <row r="16" spans="2:11" ht="14">
      <c r="B16" s="598" t="s">
        <v>1191</v>
      </c>
      <c r="C16" s="513" t="str">
        <f>CONCATENATE(0,"-",B$31," sq.")</f>
        <v>0-6 sq.</v>
      </c>
      <c r="D16" s="513" t="str">
        <f>CONCATENATE(B$31+1,"-",C$31," sq.")</f>
        <v>7-8 sq.</v>
      </c>
      <c r="E16" s="513" t="str">
        <f>CONCATENATE(C$31+1,"-",D$31," sq.")</f>
        <v>9-10 sq.</v>
      </c>
      <c r="F16" s="514" t="str">
        <f>CONCATENATE(D$31+1,"-",E$31," sq.")</f>
        <v>11-12 sq.</v>
      </c>
    </row>
    <row r="17" spans="2:6" ht="14">
      <c r="B17" s="599"/>
      <c r="C17" s="519" t="str">
        <f>CONCATENATE(0*1.5,"-",B$31*1.5," m")</f>
        <v>0-9 m</v>
      </c>
      <c r="D17" s="519" t="str">
        <f>CONCATENATE(B$31*1.5+1,"-",C$31*1.5," m")</f>
        <v>10-12 m</v>
      </c>
      <c r="E17" s="519" t="str">
        <f>CONCATENATE(C$31*1.5+1,"-",D$31*1.5," m")</f>
        <v>13-15 m</v>
      </c>
      <c r="F17" s="520" t="str">
        <f>CONCATENATE(D$31*1.5+1,"-",E$31*1.5," m")</f>
        <v>16-18 m</v>
      </c>
    </row>
    <row r="18" spans="2:6" ht="15" thickBot="1">
      <c r="B18" s="600"/>
      <c r="C18" s="523" t="str">
        <f>CONCATENATE(0*5,"-",B$31*5," ft.")</f>
        <v>0-30 ft.</v>
      </c>
      <c r="D18" s="523" t="str">
        <f>CONCATENATE(B$31*5+1,"-",C$31*5," ft.")</f>
        <v>31-40 ft.</v>
      </c>
      <c r="E18" s="523" t="str">
        <f>CONCATENATE(C$31*5+1,"-",D$31*5," ft.")</f>
        <v>41-50 ft.</v>
      </c>
      <c r="F18" s="524" t="str">
        <f>CONCATENATE(D$31*5+1,"-",E$31*5," ft.")</f>
        <v>51-60 ft.</v>
      </c>
    </row>
    <row r="19" spans="2:6" ht="14">
      <c r="B19" s="598" t="s">
        <v>1192</v>
      </c>
      <c r="C19" s="513" t="str">
        <f>CONCATENATE(50,"-",B$32," sq.")</f>
        <v>50-400 sq.</v>
      </c>
      <c r="D19" s="513" t="str">
        <f>CONCATENATE(B$32+1,"-",C$32," sq.")</f>
        <v>401-800 sq.</v>
      </c>
      <c r="E19" s="513" t="str">
        <f>CONCATENATE(C$32+1,"-",D$32," sq.")</f>
        <v>801-2000 sq.</v>
      </c>
      <c r="F19" s="513" t="str">
        <f>CONCATENATE(D$32+1,"-",E$32," sq.")</f>
        <v>2001-4000 sq.</v>
      </c>
    </row>
    <row r="20" spans="2:6" ht="14">
      <c r="B20" s="599"/>
      <c r="C20" s="519" t="str">
        <f>CONCATENATE(50*1.5,"-",B$32*1.5," m")</f>
        <v>75-600 m</v>
      </c>
      <c r="D20" s="519" t="str">
        <f>CONCATENATE(B$32*1.5+1,"-",C$32*1.5," m")</f>
        <v>601-1200 m</v>
      </c>
      <c r="E20" s="519" t="str">
        <f>CONCATENATE(C$32*1.5+1,"-",D$32*1.5," m")</f>
        <v>1201-3000 m</v>
      </c>
      <c r="F20" s="519" t="str">
        <f>CONCATENATE(D$32*1.5+1,"-",E$32*1.5," m")</f>
        <v>3001-6000 m</v>
      </c>
    </row>
    <row r="21" spans="2:6" ht="15" thickBot="1">
      <c r="B21" s="600"/>
      <c r="C21" s="523" t="str">
        <f>CONCATENATE(50*5,"-",B$32*5," ft.")</f>
        <v>250-2000 ft.</v>
      </c>
      <c r="D21" s="523" t="str">
        <f>CONCATENATE(B$32*5+1,"-",C$32*5," ft.")</f>
        <v>2001-4000 ft.</v>
      </c>
      <c r="E21" s="523" t="str">
        <f>CONCATENATE(C$32*5+1,"-",D$32*5," ft.")</f>
        <v>4001-10000 ft.</v>
      </c>
      <c r="F21" s="523" t="str">
        <f>CONCATENATE(D$32*5+1,"-",E$32*5," ft.")</f>
        <v>10001-20000 ft.</v>
      </c>
    </row>
    <row r="22" spans="2:6" ht="14">
      <c r="B22" s="598" t="s">
        <v>1193</v>
      </c>
      <c r="C22" s="513" t="str">
        <f>CONCATENATE(60,"-",B$33," sq.")</f>
        <v>60-250 sq.</v>
      </c>
      <c r="D22" s="513" t="str">
        <f>CONCATENATE(B$33+1,"-",C$33," sq.")</f>
        <v>251-500 sq.</v>
      </c>
      <c r="E22" s="513" t="str">
        <f>CONCATENATE(C$33+1,"-",D$33," sq.")</f>
        <v>501-1250 sq.</v>
      </c>
      <c r="F22" s="513" t="str">
        <f>CONCATENATE(D$33+1,"-",E$33," sq.")</f>
        <v>1251-2500 sq.</v>
      </c>
    </row>
    <row r="23" spans="2:6" ht="14">
      <c r="B23" s="599"/>
      <c r="C23" s="519" t="str">
        <f>CONCATENATE(60*1.5,"-",B$33*1.5," m")</f>
        <v>90-375 m</v>
      </c>
      <c r="D23" s="519" t="str">
        <f>CONCATENATE(B$33*1.5+1,"-",C$33*1.5," m")</f>
        <v>376-750 m</v>
      </c>
      <c r="E23" s="519" t="str">
        <f>CONCATENATE(C$33*1.5+1,"-",D$33*1.5," m")</f>
        <v>751-1875 m</v>
      </c>
      <c r="F23" s="519" t="str">
        <f>CONCATENATE(D$33*1.5+1,"-",E$33*1.5," m")</f>
        <v>1876-3750 m</v>
      </c>
    </row>
    <row r="24" spans="2:6" ht="15" thickBot="1">
      <c r="B24" s="600"/>
      <c r="C24" s="523" t="str">
        <f>CONCATENATE(60*5,"-",B$33*5," ft.")</f>
        <v>300-1250 ft.</v>
      </c>
      <c r="D24" s="523" t="str">
        <f>CONCATENATE(B$33*5+1,"-",C$33*5," ft.")</f>
        <v>1251-2500 ft.</v>
      </c>
      <c r="E24" s="523" t="str">
        <f>CONCATENATE(C$33*5+1,"-",D$33*5," ft.")</f>
        <v>2501-6250 ft.</v>
      </c>
      <c r="F24" s="523" t="str">
        <f>CONCATENATE(D$33*5+1,"-",E$33*5," ft.")</f>
        <v>6251-12500 ft.</v>
      </c>
    </row>
    <row r="26" spans="2:6" ht="14">
      <c r="B26" s="525"/>
    </row>
    <row r="27" spans="2:6" ht="14">
      <c r="B27" s="526">
        <v>50</v>
      </c>
      <c r="C27" s="526">
        <v>100</v>
      </c>
      <c r="D27" s="526">
        <v>250</v>
      </c>
      <c r="E27" s="526">
        <v>500</v>
      </c>
    </row>
    <row r="28" spans="2:6" ht="14">
      <c r="B28" s="526">
        <v>20</v>
      </c>
      <c r="C28" s="526">
        <v>40</v>
      </c>
      <c r="D28" s="526">
        <v>60</v>
      </c>
      <c r="E28" s="526">
        <v>80</v>
      </c>
    </row>
    <row r="29" spans="2:6" ht="14">
      <c r="B29" s="526">
        <v>30</v>
      </c>
      <c r="C29" s="526">
        <v>60</v>
      </c>
      <c r="D29" s="526">
        <v>150</v>
      </c>
      <c r="E29" s="526">
        <v>300</v>
      </c>
    </row>
    <row r="30" spans="2:6" ht="14">
      <c r="B30" s="526">
        <v>20</v>
      </c>
      <c r="C30" s="526">
        <v>40</v>
      </c>
      <c r="D30" s="526">
        <v>60</v>
      </c>
      <c r="E30" s="526">
        <v>80</v>
      </c>
    </row>
    <row r="31" spans="2:6" ht="14">
      <c r="B31" s="526">
        <v>6</v>
      </c>
      <c r="C31" s="526">
        <v>8</v>
      </c>
      <c r="D31" s="526">
        <v>10</v>
      </c>
      <c r="E31" s="526">
        <v>12</v>
      </c>
    </row>
    <row r="32" spans="2:6" ht="14">
      <c r="B32" s="526">
        <v>400</v>
      </c>
      <c r="C32" s="526">
        <v>800</v>
      </c>
      <c r="D32" s="526">
        <v>2000</v>
      </c>
      <c r="E32" s="526">
        <v>4000</v>
      </c>
    </row>
    <row r="33" spans="2:5" ht="14">
      <c r="B33" s="526">
        <v>250</v>
      </c>
      <c r="C33" s="526">
        <v>500</v>
      </c>
      <c r="D33" s="526">
        <v>1250</v>
      </c>
      <c r="E33" s="526">
        <v>2500</v>
      </c>
    </row>
  </sheetData>
  <mergeCells count="9">
    <mergeCell ref="B16:B18"/>
    <mergeCell ref="B19:B21"/>
    <mergeCell ref="B22:B24"/>
    <mergeCell ref="I2:K2"/>
    <mergeCell ref="B4:B6"/>
    <mergeCell ref="B7:B9"/>
    <mergeCell ref="B10:B12"/>
    <mergeCell ref="H10:K11"/>
    <mergeCell ref="B13:B15"/>
  </mergeCells>
  <phoneticPr fontId="0" type="noConversion"/>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F0"/>
  </sheetPr>
  <dimension ref="A1:O97"/>
  <sheetViews>
    <sheetView workbookViewId="0">
      <pane ySplit="1" topLeftCell="A2" activePane="bottomLeft" state="frozen"/>
      <selection pane="bottomLeft" activeCell="A2" sqref="A2"/>
    </sheetView>
  </sheetViews>
  <sheetFormatPr baseColWidth="10" defaultColWidth="8.83203125" defaultRowHeight="12"/>
  <cols>
    <col min="1" max="1" width="3.83203125" style="5" bestFit="1" customWidth="1"/>
    <col min="2" max="2" width="4.1640625" style="5" bestFit="1" customWidth="1"/>
    <col min="3" max="3" width="3.83203125" style="23" bestFit="1" customWidth="1"/>
    <col min="4" max="4" width="29.1640625" style="89" bestFit="1" customWidth="1"/>
    <col min="5" max="5" width="4.83203125" style="45" customWidth="1"/>
    <col min="6" max="6" width="3.83203125" style="91" bestFit="1" customWidth="1"/>
    <col min="7" max="7" width="5.1640625" style="14" bestFit="1" customWidth="1"/>
    <col min="8" max="8" width="10.33203125" style="5" bestFit="1" customWidth="1"/>
    <col min="9" max="9" width="8.1640625" style="5" bestFit="1" customWidth="1"/>
    <col min="10" max="10" width="4.1640625" style="5" bestFit="1" customWidth="1"/>
    <col min="11" max="11" width="23.33203125" bestFit="1" customWidth="1"/>
    <col min="12" max="12" width="15.33203125" style="57" bestFit="1" customWidth="1"/>
    <col min="13" max="13" width="4.1640625" style="58" bestFit="1" customWidth="1"/>
    <col min="14" max="14" width="3.83203125" style="91" bestFit="1" customWidth="1"/>
    <col min="15" max="15" width="98" style="58" bestFit="1" customWidth="1"/>
  </cols>
  <sheetData>
    <row r="1" spans="1:15" s="181" customFormat="1" ht="74.25" customHeight="1" thickBot="1">
      <c r="A1" s="160" t="s">
        <v>4898</v>
      </c>
      <c r="B1" s="161" t="s">
        <v>4899</v>
      </c>
      <c r="C1" s="162" t="s">
        <v>1930</v>
      </c>
      <c r="D1" s="179" t="s">
        <v>498</v>
      </c>
      <c r="E1" s="161" t="s">
        <v>2815</v>
      </c>
      <c r="F1" s="162" t="s">
        <v>2809</v>
      </c>
      <c r="G1" s="161" t="s">
        <v>2811</v>
      </c>
      <c r="H1" s="161" t="s">
        <v>2812</v>
      </c>
      <c r="I1" s="161" t="s">
        <v>3313</v>
      </c>
      <c r="J1" s="161" t="s">
        <v>2814</v>
      </c>
      <c r="K1" s="161" t="s">
        <v>2815</v>
      </c>
      <c r="L1" s="162" t="s">
        <v>497</v>
      </c>
      <c r="M1" s="180" t="s">
        <v>501</v>
      </c>
      <c r="N1" s="162" t="s">
        <v>4433</v>
      </c>
      <c r="O1" s="163" t="s">
        <v>2878</v>
      </c>
    </row>
    <row r="2" spans="1:15" s="1" customFormat="1">
      <c r="A2" s="2" t="s">
        <v>363</v>
      </c>
      <c r="B2" s="2">
        <v>121</v>
      </c>
      <c r="C2" s="87" t="s">
        <v>2664</v>
      </c>
      <c r="D2" s="89" t="s">
        <v>983</v>
      </c>
      <c r="E2" s="43" t="s">
        <v>1760</v>
      </c>
      <c r="F2" s="32" t="s">
        <v>1747</v>
      </c>
      <c r="G2" s="16"/>
      <c r="H2" s="2" t="s">
        <v>1992</v>
      </c>
      <c r="I2" s="2"/>
      <c r="J2" s="2">
        <v>2</v>
      </c>
      <c r="K2" s="1" t="s">
        <v>1749</v>
      </c>
      <c r="L2" s="89" t="s">
        <v>1755</v>
      </c>
      <c r="M2" s="36"/>
      <c r="N2" s="32"/>
      <c r="O2" s="36"/>
    </row>
    <row r="3" spans="1:15" s="1" customFormat="1">
      <c r="A3" s="2" t="s">
        <v>363</v>
      </c>
      <c r="B3" s="2">
        <v>121</v>
      </c>
      <c r="C3" s="87" t="s">
        <v>2664</v>
      </c>
      <c r="D3" s="89" t="s">
        <v>984</v>
      </c>
      <c r="E3" s="43" t="s">
        <v>1760</v>
      </c>
      <c r="F3" s="32" t="s">
        <v>1747</v>
      </c>
      <c r="G3" s="16"/>
      <c r="H3" s="2" t="s">
        <v>1989</v>
      </c>
      <c r="I3" s="2"/>
      <c r="J3" s="2">
        <v>2</v>
      </c>
      <c r="K3" s="1" t="s">
        <v>1867</v>
      </c>
      <c r="L3" s="89"/>
      <c r="M3" s="36"/>
      <c r="N3" s="32"/>
      <c r="O3" s="36" t="s">
        <v>987</v>
      </c>
    </row>
    <row r="4" spans="1:15" s="1" customFormat="1">
      <c r="A4" s="2" t="s">
        <v>363</v>
      </c>
      <c r="B4" s="2">
        <v>121</v>
      </c>
      <c r="C4" s="87" t="s">
        <v>2664</v>
      </c>
      <c r="D4" s="89" t="s">
        <v>985</v>
      </c>
      <c r="E4" s="43" t="s">
        <v>1760</v>
      </c>
      <c r="F4" s="32" t="s">
        <v>1747</v>
      </c>
      <c r="G4" s="16"/>
      <c r="H4" s="2" t="s">
        <v>1871</v>
      </c>
      <c r="I4" s="2"/>
      <c r="J4" s="2">
        <v>2</v>
      </c>
      <c r="K4" s="1" t="s">
        <v>1867</v>
      </c>
      <c r="L4" s="89"/>
      <c r="M4" s="36"/>
      <c r="N4" s="32"/>
      <c r="O4" s="36" t="s">
        <v>988</v>
      </c>
    </row>
    <row r="5" spans="1:15" s="1" customFormat="1">
      <c r="A5" s="2" t="s">
        <v>1747</v>
      </c>
      <c r="B5" s="2">
        <v>97</v>
      </c>
      <c r="C5" s="31" t="s">
        <v>2664</v>
      </c>
      <c r="D5" s="89" t="s">
        <v>4878</v>
      </c>
      <c r="E5" s="35" t="s">
        <v>1747</v>
      </c>
      <c r="F5" s="32" t="s">
        <v>2818</v>
      </c>
      <c r="G5" s="14"/>
      <c r="H5" s="2" t="s">
        <v>1752</v>
      </c>
      <c r="I5" s="5"/>
      <c r="J5" s="2">
        <v>1</v>
      </c>
      <c r="K5" s="1" t="s">
        <v>1762</v>
      </c>
      <c r="L5" s="89" t="s">
        <v>1755</v>
      </c>
      <c r="M5" s="58"/>
      <c r="N5" s="91"/>
      <c r="O5" s="36" t="s">
        <v>4887</v>
      </c>
    </row>
    <row r="6" spans="1:15" s="1" customFormat="1">
      <c r="A6" s="2" t="s">
        <v>364</v>
      </c>
      <c r="B6" s="2">
        <v>64</v>
      </c>
      <c r="C6" s="87" t="s">
        <v>2664</v>
      </c>
      <c r="D6" s="89" t="s">
        <v>1983</v>
      </c>
      <c r="E6" s="43" t="s">
        <v>1760</v>
      </c>
      <c r="F6" s="32" t="s">
        <v>1747</v>
      </c>
      <c r="G6" s="16">
        <v>150</v>
      </c>
      <c r="H6" s="2" t="s">
        <v>1748</v>
      </c>
      <c r="I6" s="2"/>
      <c r="J6" s="2">
        <v>2</v>
      </c>
      <c r="K6" s="1" t="s">
        <v>1751</v>
      </c>
      <c r="L6" s="89" t="s">
        <v>1755</v>
      </c>
      <c r="M6" s="36"/>
      <c r="N6" s="32"/>
      <c r="O6" s="36" t="s">
        <v>5171</v>
      </c>
    </row>
    <row r="7" spans="1:15" s="1" customFormat="1">
      <c r="A7" s="2" t="s">
        <v>363</v>
      </c>
      <c r="B7" s="2">
        <v>121</v>
      </c>
      <c r="C7" s="87" t="s">
        <v>2664</v>
      </c>
      <c r="D7" s="89" t="s">
        <v>968</v>
      </c>
      <c r="E7" s="43" t="s">
        <v>1760</v>
      </c>
      <c r="F7" s="32" t="s">
        <v>2818</v>
      </c>
      <c r="G7" s="16">
        <v>50</v>
      </c>
      <c r="H7" s="2" t="s">
        <v>1761</v>
      </c>
      <c r="I7" s="2"/>
      <c r="J7" s="2">
        <v>1.5</v>
      </c>
      <c r="K7" s="1" t="s">
        <v>1749</v>
      </c>
      <c r="L7" s="89" t="s">
        <v>1755</v>
      </c>
      <c r="M7" s="36"/>
      <c r="N7" s="32"/>
      <c r="O7" s="36"/>
    </row>
    <row r="8" spans="1:15" s="1" customFormat="1">
      <c r="A8" s="5" t="s">
        <v>1758</v>
      </c>
      <c r="B8" s="5">
        <v>48</v>
      </c>
      <c r="C8" s="88" t="s">
        <v>2664</v>
      </c>
      <c r="D8" s="89" t="s">
        <v>2678</v>
      </c>
      <c r="E8" s="46" t="s">
        <v>2821</v>
      </c>
      <c r="F8" s="91" t="s">
        <v>2818</v>
      </c>
      <c r="G8" s="14">
        <v>35</v>
      </c>
      <c r="H8" s="5" t="s">
        <v>1989</v>
      </c>
      <c r="I8" s="5"/>
      <c r="J8" s="5">
        <v>2</v>
      </c>
      <c r="K8" s="1" t="s">
        <v>1751</v>
      </c>
      <c r="L8" s="57"/>
      <c r="M8" s="58"/>
      <c r="N8" s="91"/>
      <c r="O8" s="58" t="s">
        <v>2840</v>
      </c>
    </row>
    <row r="9" spans="1:15" s="1" customFormat="1">
      <c r="A9" s="2" t="s">
        <v>363</v>
      </c>
      <c r="B9" s="2">
        <v>121</v>
      </c>
      <c r="C9" s="87" t="s">
        <v>2664</v>
      </c>
      <c r="D9" s="89" t="s">
        <v>977</v>
      </c>
      <c r="E9" s="43" t="s">
        <v>2821</v>
      </c>
      <c r="F9" s="32" t="s">
        <v>2818</v>
      </c>
      <c r="G9" s="16">
        <v>50</v>
      </c>
      <c r="H9" s="2" t="s">
        <v>1989</v>
      </c>
      <c r="I9" s="2"/>
      <c r="J9" s="2">
        <v>1</v>
      </c>
      <c r="K9" s="1" t="s">
        <v>1867</v>
      </c>
      <c r="L9" s="89" t="s">
        <v>2823</v>
      </c>
      <c r="M9" s="36"/>
      <c r="N9" s="32"/>
      <c r="O9" s="36"/>
    </row>
    <row r="10" spans="1:15" s="1" customFormat="1">
      <c r="A10" s="2" t="s">
        <v>1297</v>
      </c>
      <c r="B10" s="5">
        <v>36</v>
      </c>
      <c r="C10" s="88" t="s">
        <v>2664</v>
      </c>
      <c r="D10" s="89" t="s">
        <v>1299</v>
      </c>
      <c r="E10" s="531" t="s">
        <v>1760</v>
      </c>
      <c r="F10" s="32" t="s">
        <v>2818</v>
      </c>
      <c r="G10" s="14">
        <v>600</v>
      </c>
      <c r="H10" s="2" t="s">
        <v>2827</v>
      </c>
      <c r="I10" s="5"/>
      <c r="J10" s="5">
        <v>2.1</v>
      </c>
      <c r="K10" s="1" t="s">
        <v>2822</v>
      </c>
      <c r="L10" s="89" t="s">
        <v>1755</v>
      </c>
      <c r="M10" s="58"/>
      <c r="N10" s="91"/>
      <c r="O10" s="58" t="s">
        <v>453</v>
      </c>
    </row>
    <row r="11" spans="1:15" s="1" customFormat="1">
      <c r="A11" s="2" t="s">
        <v>1297</v>
      </c>
      <c r="B11" s="2">
        <v>142</v>
      </c>
      <c r="C11" s="88" t="s">
        <v>2664</v>
      </c>
      <c r="D11" s="89" t="s">
        <v>1562</v>
      </c>
      <c r="E11" s="43" t="s">
        <v>2821</v>
      </c>
      <c r="F11" s="32"/>
      <c r="G11" s="16">
        <v>250</v>
      </c>
      <c r="H11" s="7" t="s">
        <v>3640</v>
      </c>
      <c r="I11" s="2"/>
      <c r="J11" s="2">
        <v>0.5</v>
      </c>
      <c r="K11" s="1" t="s">
        <v>1749</v>
      </c>
      <c r="L11" s="89"/>
      <c r="M11" s="36"/>
      <c r="N11" s="32"/>
      <c r="O11" s="36"/>
    </row>
    <row r="12" spans="1:15" s="1" customFormat="1">
      <c r="A12" s="2" t="s">
        <v>1297</v>
      </c>
      <c r="B12" s="2">
        <v>142</v>
      </c>
      <c r="C12" s="88" t="s">
        <v>2664</v>
      </c>
      <c r="D12" s="89" t="s">
        <v>1361</v>
      </c>
      <c r="E12" s="43" t="s">
        <v>2821</v>
      </c>
      <c r="F12" s="32"/>
      <c r="G12" s="16">
        <v>150</v>
      </c>
      <c r="H12" s="7" t="s">
        <v>3640</v>
      </c>
      <c r="I12" s="2"/>
      <c r="J12" s="2">
        <v>0.4</v>
      </c>
      <c r="K12" s="1" t="s">
        <v>1749</v>
      </c>
      <c r="L12" s="89"/>
      <c r="M12" s="36"/>
      <c r="N12" s="32"/>
      <c r="O12" s="36"/>
    </row>
    <row r="13" spans="1:15" s="1" customFormat="1">
      <c r="A13" s="2" t="s">
        <v>363</v>
      </c>
      <c r="B13" s="2">
        <v>121</v>
      </c>
      <c r="C13" s="87" t="s">
        <v>2664</v>
      </c>
      <c r="D13" s="89" t="s">
        <v>969</v>
      </c>
      <c r="E13" s="43" t="s">
        <v>1760</v>
      </c>
      <c r="F13" s="32" t="s">
        <v>1747</v>
      </c>
      <c r="G13" s="16">
        <v>100</v>
      </c>
      <c r="H13" s="2" t="s">
        <v>1761</v>
      </c>
      <c r="I13" s="2"/>
      <c r="J13" s="2">
        <v>1.8</v>
      </c>
      <c r="K13" s="1" t="s">
        <v>1749</v>
      </c>
      <c r="L13" s="89" t="s">
        <v>1755</v>
      </c>
      <c r="M13" s="36"/>
      <c r="N13" s="32"/>
      <c r="O13" s="36"/>
    </row>
    <row r="14" spans="1:15" s="1" customFormat="1">
      <c r="A14" s="2" t="s">
        <v>363</v>
      </c>
      <c r="B14" s="2">
        <v>121</v>
      </c>
      <c r="C14" s="88" t="s">
        <v>2664</v>
      </c>
      <c r="D14" s="89" t="s">
        <v>974</v>
      </c>
      <c r="E14" s="43" t="s">
        <v>2821</v>
      </c>
      <c r="F14" s="32" t="s">
        <v>2821</v>
      </c>
      <c r="G14" s="16">
        <v>15</v>
      </c>
      <c r="H14" s="2" t="s">
        <v>1990</v>
      </c>
      <c r="I14" s="2"/>
      <c r="J14" s="2">
        <v>0.5</v>
      </c>
      <c r="K14" s="1" t="s">
        <v>1749</v>
      </c>
      <c r="L14" s="89"/>
      <c r="M14" s="36"/>
      <c r="N14" s="32"/>
      <c r="O14" s="36"/>
    </row>
    <row r="15" spans="1:15" s="1" customFormat="1">
      <c r="A15" s="2" t="s">
        <v>363</v>
      </c>
      <c r="B15" s="2">
        <v>121</v>
      </c>
      <c r="C15" s="24" t="s">
        <v>2664</v>
      </c>
      <c r="D15" s="89" t="s">
        <v>979</v>
      </c>
      <c r="E15" s="43" t="s">
        <v>2821</v>
      </c>
      <c r="F15" s="32"/>
      <c r="G15" s="16">
        <v>250</v>
      </c>
      <c r="H15" s="7" t="s">
        <v>3640</v>
      </c>
      <c r="I15" s="2"/>
      <c r="J15" s="2">
        <v>0.5</v>
      </c>
      <c r="K15" s="1" t="s">
        <v>1749</v>
      </c>
      <c r="L15" s="89"/>
      <c r="M15" s="36"/>
      <c r="N15" s="32"/>
      <c r="O15" s="36"/>
    </row>
    <row r="16" spans="1:15" s="1" customFormat="1">
      <c r="A16" s="2" t="s">
        <v>363</v>
      </c>
      <c r="B16" s="2">
        <v>121</v>
      </c>
      <c r="C16" s="87" t="s">
        <v>2664</v>
      </c>
      <c r="D16" s="89" t="s">
        <v>980</v>
      </c>
      <c r="E16" s="43" t="s">
        <v>2821</v>
      </c>
      <c r="F16" s="32"/>
      <c r="G16" s="16">
        <v>150</v>
      </c>
      <c r="H16" s="7" t="s">
        <v>3640</v>
      </c>
      <c r="I16" s="2"/>
      <c r="J16" s="2">
        <v>0.4</v>
      </c>
      <c r="K16" s="1" t="s">
        <v>1749</v>
      </c>
      <c r="L16" s="89"/>
      <c r="M16" s="36"/>
      <c r="N16" s="32"/>
      <c r="O16" s="36"/>
    </row>
    <row r="17" spans="1:15" s="1" customFormat="1">
      <c r="A17" s="2" t="s">
        <v>1297</v>
      </c>
      <c r="B17" s="5">
        <v>36</v>
      </c>
      <c r="C17" s="88" t="s">
        <v>2664</v>
      </c>
      <c r="D17" s="89" t="s">
        <v>1301</v>
      </c>
      <c r="E17" s="531" t="s">
        <v>2821</v>
      </c>
      <c r="F17" s="32" t="s">
        <v>2821</v>
      </c>
      <c r="G17" s="14">
        <v>700</v>
      </c>
      <c r="H17" s="2" t="s">
        <v>1871</v>
      </c>
      <c r="I17" s="2" t="s">
        <v>1752</v>
      </c>
      <c r="J17" s="5">
        <v>1.1000000000000001</v>
      </c>
      <c r="K17" s="532" t="s">
        <v>1303</v>
      </c>
      <c r="L17" s="57" t="s">
        <v>2823</v>
      </c>
      <c r="M17" s="58"/>
      <c r="N17" s="91"/>
      <c r="O17" s="94" t="s">
        <v>454</v>
      </c>
    </row>
    <row r="18" spans="1:15" s="1" customFormat="1">
      <c r="A18" s="12" t="s">
        <v>1095</v>
      </c>
      <c r="B18" s="12">
        <v>36</v>
      </c>
      <c r="C18" s="96" t="s">
        <v>2664</v>
      </c>
      <c r="D18" s="126" t="s">
        <v>1096</v>
      </c>
      <c r="E18" s="272" t="s">
        <v>1760</v>
      </c>
      <c r="F18" s="129" t="s">
        <v>2821</v>
      </c>
      <c r="G18" s="273">
        <v>1000</v>
      </c>
      <c r="H18" s="12" t="s">
        <v>1990</v>
      </c>
      <c r="I18" s="12"/>
      <c r="J18" s="12">
        <v>1.5</v>
      </c>
      <c r="K18" s="13" t="s">
        <v>1751</v>
      </c>
      <c r="L18" s="127" t="s">
        <v>1755</v>
      </c>
      <c r="M18" s="120"/>
      <c r="N18" s="129"/>
      <c r="O18" s="274" t="s">
        <v>1107</v>
      </c>
    </row>
    <row r="19" spans="1:15" s="1" customFormat="1">
      <c r="A19" s="2" t="s">
        <v>1860</v>
      </c>
      <c r="B19" s="2">
        <v>13</v>
      </c>
      <c r="C19" s="87" t="s">
        <v>2664</v>
      </c>
      <c r="D19" s="89" t="s">
        <v>2645</v>
      </c>
      <c r="E19" s="43" t="s">
        <v>2821</v>
      </c>
      <c r="F19" s="32" t="s">
        <v>1860</v>
      </c>
      <c r="G19" s="16">
        <v>500</v>
      </c>
      <c r="H19" s="2" t="s">
        <v>1871</v>
      </c>
      <c r="I19" s="2"/>
      <c r="J19" s="2">
        <v>0.1</v>
      </c>
      <c r="K19" s="1" t="s">
        <v>1867</v>
      </c>
      <c r="L19" s="89" t="s">
        <v>2828</v>
      </c>
      <c r="M19" s="36"/>
      <c r="N19" s="32"/>
      <c r="O19" s="36" t="s">
        <v>2646</v>
      </c>
    </row>
    <row r="20" spans="1:15" s="1" customFormat="1">
      <c r="A20" s="2" t="s">
        <v>364</v>
      </c>
      <c r="B20" s="2">
        <v>65</v>
      </c>
      <c r="C20" s="87" t="s">
        <v>2664</v>
      </c>
      <c r="D20" s="89" t="s">
        <v>1987</v>
      </c>
      <c r="E20" s="43" t="s">
        <v>2821</v>
      </c>
      <c r="F20" s="32" t="s">
        <v>1747</v>
      </c>
      <c r="G20" s="16">
        <v>100</v>
      </c>
      <c r="H20" s="2" t="s">
        <v>1991</v>
      </c>
      <c r="I20" s="2"/>
      <c r="J20" s="2">
        <v>4</v>
      </c>
      <c r="K20" s="1" t="s">
        <v>1753</v>
      </c>
      <c r="L20" s="106" t="s">
        <v>1993</v>
      </c>
      <c r="M20" s="36"/>
      <c r="N20" s="32"/>
      <c r="O20" s="36"/>
    </row>
    <row r="21" spans="1:15" s="1" customFormat="1">
      <c r="A21" s="2" t="s">
        <v>364</v>
      </c>
      <c r="B21" s="2">
        <v>65</v>
      </c>
      <c r="C21" s="87" t="s">
        <v>2664</v>
      </c>
      <c r="D21" s="89" t="s">
        <v>1988</v>
      </c>
      <c r="E21" s="43" t="s">
        <v>2821</v>
      </c>
      <c r="F21" s="32" t="s">
        <v>1747</v>
      </c>
      <c r="G21" s="16">
        <v>120</v>
      </c>
      <c r="H21" s="2" t="s">
        <v>1992</v>
      </c>
      <c r="I21" s="2"/>
      <c r="J21" s="2">
        <v>2</v>
      </c>
      <c r="K21" s="1" t="s">
        <v>1753</v>
      </c>
      <c r="L21" s="106" t="s">
        <v>1993</v>
      </c>
      <c r="M21" s="36"/>
      <c r="N21" s="32"/>
      <c r="O21" s="36"/>
    </row>
    <row r="22" spans="1:15" s="1" customFormat="1">
      <c r="A22" s="2" t="s">
        <v>1297</v>
      </c>
      <c r="B22" s="5">
        <v>36</v>
      </c>
      <c r="C22" s="88" t="s">
        <v>2664</v>
      </c>
      <c r="D22" s="89" t="s">
        <v>1298</v>
      </c>
      <c r="E22" s="531" t="s">
        <v>1759</v>
      </c>
      <c r="F22" s="32" t="s">
        <v>2818</v>
      </c>
      <c r="G22" s="14">
        <v>1500</v>
      </c>
      <c r="H22" s="2" t="s">
        <v>1752</v>
      </c>
      <c r="I22" s="2" t="s">
        <v>1752</v>
      </c>
      <c r="J22" s="5">
        <v>1.3</v>
      </c>
      <c r="K22" s="532" t="s">
        <v>1303</v>
      </c>
      <c r="L22" s="57" t="s">
        <v>2823</v>
      </c>
      <c r="M22" s="58"/>
      <c r="N22" s="91"/>
      <c r="O22" s="36" t="s">
        <v>986</v>
      </c>
    </row>
    <row r="23" spans="1:15" s="1" customFormat="1">
      <c r="A23" s="2" t="s">
        <v>363</v>
      </c>
      <c r="B23" s="2">
        <v>121</v>
      </c>
      <c r="C23" s="87" t="s">
        <v>2664</v>
      </c>
      <c r="D23" s="89" t="s">
        <v>966</v>
      </c>
      <c r="E23" s="43" t="s">
        <v>1759</v>
      </c>
      <c r="F23" s="32" t="s">
        <v>1747</v>
      </c>
      <c r="G23" s="16">
        <v>3000</v>
      </c>
      <c r="H23" s="2" t="s">
        <v>1750</v>
      </c>
      <c r="I23" s="2" t="s">
        <v>1750</v>
      </c>
      <c r="J23" s="2">
        <v>2</v>
      </c>
      <c r="K23" t="s">
        <v>2681</v>
      </c>
      <c r="L23" s="89" t="s">
        <v>3311</v>
      </c>
      <c r="M23" s="36"/>
      <c r="N23" s="32"/>
      <c r="O23" s="36" t="s">
        <v>989</v>
      </c>
    </row>
    <row r="24" spans="1:15" s="1" customFormat="1">
      <c r="A24" s="2" t="s">
        <v>1747</v>
      </c>
      <c r="B24" s="2">
        <v>98</v>
      </c>
      <c r="C24" s="31" t="s">
        <v>2664</v>
      </c>
      <c r="D24" s="89" t="s">
        <v>4880</v>
      </c>
      <c r="E24" s="35" t="s">
        <v>1747</v>
      </c>
      <c r="F24" s="32" t="s">
        <v>2818</v>
      </c>
      <c r="G24" s="14"/>
      <c r="H24" s="2" t="s">
        <v>1752</v>
      </c>
      <c r="I24" s="5"/>
      <c r="J24" s="2">
        <v>1</v>
      </c>
      <c r="K24" s="1" t="s">
        <v>1762</v>
      </c>
      <c r="L24" s="89" t="s">
        <v>1755</v>
      </c>
      <c r="M24" s="58"/>
      <c r="N24" s="91"/>
      <c r="O24" s="36" t="s">
        <v>2673</v>
      </c>
    </row>
    <row r="25" spans="1:15" s="1" customFormat="1">
      <c r="A25" s="5" t="s">
        <v>1758</v>
      </c>
      <c r="B25" s="5">
        <v>48</v>
      </c>
      <c r="C25" s="88" t="s">
        <v>2664</v>
      </c>
      <c r="D25" s="89" t="s">
        <v>2676</v>
      </c>
      <c r="E25" s="46" t="s">
        <v>1759</v>
      </c>
      <c r="F25" s="91" t="s">
        <v>1747</v>
      </c>
      <c r="G25" s="14">
        <v>3500</v>
      </c>
      <c r="H25" s="5" t="s">
        <v>1752</v>
      </c>
      <c r="I25" s="5"/>
      <c r="J25" s="5">
        <v>5</v>
      </c>
      <c r="K25" s="1" t="s">
        <v>982</v>
      </c>
      <c r="L25" s="57" t="s">
        <v>3311</v>
      </c>
      <c r="M25" s="58"/>
      <c r="N25" s="91"/>
      <c r="O25" s="109" t="s">
        <v>2839</v>
      </c>
    </row>
    <row r="26" spans="1:15" s="1" customFormat="1">
      <c r="A26" s="5" t="s">
        <v>1095</v>
      </c>
      <c r="B26" s="5">
        <v>36</v>
      </c>
      <c r="C26" s="88" t="s">
        <v>1758</v>
      </c>
      <c r="D26" s="89" t="s">
        <v>1100</v>
      </c>
      <c r="E26" s="46" t="s">
        <v>2821</v>
      </c>
      <c r="F26" s="91" t="s">
        <v>2821</v>
      </c>
      <c r="G26" s="14">
        <v>50</v>
      </c>
      <c r="H26" s="5" t="s">
        <v>1990</v>
      </c>
      <c r="I26" s="5"/>
      <c r="J26" s="5">
        <v>1</v>
      </c>
      <c r="K26" s="1" t="s">
        <v>1753</v>
      </c>
      <c r="L26" s="57"/>
      <c r="M26" s="58"/>
      <c r="N26" s="91"/>
      <c r="O26" s="109" t="s">
        <v>1108</v>
      </c>
    </row>
    <row r="27" spans="1:15" s="1" customFormat="1">
      <c r="A27" s="2" t="s">
        <v>365</v>
      </c>
      <c r="B27" s="2">
        <v>96</v>
      </c>
      <c r="C27" s="87" t="s">
        <v>2664</v>
      </c>
      <c r="D27" s="89" t="s">
        <v>1881</v>
      </c>
      <c r="E27" s="43" t="s">
        <v>1760</v>
      </c>
      <c r="F27" s="32" t="s">
        <v>2821</v>
      </c>
      <c r="G27" s="16">
        <v>1500</v>
      </c>
      <c r="H27" s="2" t="s">
        <v>1754</v>
      </c>
      <c r="I27" s="2"/>
      <c r="J27" s="2">
        <v>0.5</v>
      </c>
      <c r="K27" s="1" t="s">
        <v>1751</v>
      </c>
      <c r="L27" s="89" t="s">
        <v>1755</v>
      </c>
      <c r="M27" s="36"/>
      <c r="N27" s="32"/>
      <c r="O27" s="36"/>
    </row>
    <row r="28" spans="1:15" s="1" customFormat="1">
      <c r="A28" s="2" t="s">
        <v>364</v>
      </c>
      <c r="B28" s="2">
        <v>65</v>
      </c>
      <c r="C28" s="87" t="s">
        <v>2664</v>
      </c>
      <c r="D28" s="89" t="s">
        <v>1982</v>
      </c>
      <c r="E28" s="43" t="s">
        <v>1760</v>
      </c>
      <c r="F28" s="32" t="s">
        <v>2818</v>
      </c>
      <c r="G28" s="16">
        <v>100</v>
      </c>
      <c r="H28" s="2" t="s">
        <v>1989</v>
      </c>
      <c r="I28" s="2"/>
      <c r="J28" s="2">
        <v>2</v>
      </c>
      <c r="K28" s="1" t="s">
        <v>1753</v>
      </c>
      <c r="L28" s="89" t="s">
        <v>1755</v>
      </c>
      <c r="M28" s="36"/>
      <c r="N28" s="32"/>
      <c r="O28" s="36" t="s">
        <v>5173</v>
      </c>
    </row>
    <row r="29" spans="1:15" s="1" customFormat="1">
      <c r="A29" s="5" t="s">
        <v>1095</v>
      </c>
      <c r="B29" s="5">
        <v>37</v>
      </c>
      <c r="C29" s="88" t="s">
        <v>2664</v>
      </c>
      <c r="D29" s="89" t="s">
        <v>1101</v>
      </c>
      <c r="E29" s="46" t="s">
        <v>2821</v>
      </c>
      <c r="F29" s="91" t="s">
        <v>2821</v>
      </c>
      <c r="G29" s="14">
        <v>200</v>
      </c>
      <c r="H29" s="5" t="s">
        <v>1761</v>
      </c>
      <c r="I29" s="5"/>
      <c r="J29" s="5">
        <v>1</v>
      </c>
      <c r="K29" s="1" t="s">
        <v>1762</v>
      </c>
      <c r="L29" s="57"/>
      <c r="M29" s="58"/>
      <c r="N29" s="91"/>
      <c r="O29" s="58" t="s">
        <v>1109</v>
      </c>
    </row>
    <row r="30" spans="1:15" s="1" customFormat="1">
      <c r="A30" s="2" t="s">
        <v>363</v>
      </c>
      <c r="B30" s="2">
        <v>121</v>
      </c>
      <c r="C30" s="87" t="s">
        <v>2664</v>
      </c>
      <c r="D30" s="89" t="s">
        <v>965</v>
      </c>
      <c r="E30" s="43" t="s">
        <v>1759</v>
      </c>
      <c r="F30" s="32" t="s">
        <v>2818</v>
      </c>
      <c r="G30" s="16">
        <v>500</v>
      </c>
      <c r="H30" s="2" t="s">
        <v>1752</v>
      </c>
      <c r="I30" s="2" t="s">
        <v>1752</v>
      </c>
      <c r="J30" s="2">
        <v>2</v>
      </c>
      <c r="K30" s="1" t="s">
        <v>982</v>
      </c>
      <c r="L30" s="89" t="s">
        <v>3311</v>
      </c>
      <c r="M30" s="36"/>
      <c r="N30" s="32"/>
      <c r="O30" s="36"/>
    </row>
    <row r="31" spans="1:15" s="1" customFormat="1">
      <c r="A31" s="5" t="s">
        <v>1758</v>
      </c>
      <c r="B31" s="5">
        <v>48</v>
      </c>
      <c r="C31" s="88" t="s">
        <v>2664</v>
      </c>
      <c r="D31" s="89" t="s">
        <v>2679</v>
      </c>
      <c r="E31" s="46" t="s">
        <v>2821</v>
      </c>
      <c r="F31" s="91" t="s">
        <v>1747</v>
      </c>
      <c r="G31" s="14">
        <v>60</v>
      </c>
      <c r="H31" s="5" t="s">
        <v>2680</v>
      </c>
      <c r="I31" s="5"/>
      <c r="J31" s="5">
        <v>5</v>
      </c>
      <c r="K31" s="1" t="s">
        <v>2682</v>
      </c>
      <c r="L31" s="57"/>
      <c r="M31" s="58"/>
      <c r="N31" s="91"/>
      <c r="O31" s="58"/>
    </row>
    <row r="32" spans="1:15" s="1" customFormat="1">
      <c r="A32" s="2" t="s">
        <v>1917</v>
      </c>
      <c r="B32" s="5">
        <v>59</v>
      </c>
      <c r="C32" s="87" t="s">
        <v>2664</v>
      </c>
      <c r="D32" s="89" t="s">
        <v>3792</v>
      </c>
      <c r="E32" s="43" t="s">
        <v>1760</v>
      </c>
      <c r="F32" s="91" t="s">
        <v>2821</v>
      </c>
      <c r="G32" s="14">
        <v>50</v>
      </c>
      <c r="H32" s="2" t="s">
        <v>3793</v>
      </c>
      <c r="I32" s="5"/>
      <c r="J32" s="5">
        <v>0.5</v>
      </c>
      <c r="K32" t="s">
        <v>1751</v>
      </c>
      <c r="L32" s="57"/>
      <c r="M32" s="58"/>
      <c r="N32" s="91"/>
      <c r="O32" s="58" t="s">
        <v>3790</v>
      </c>
    </row>
    <row r="33" spans="1:15" s="1" customFormat="1">
      <c r="A33" s="2" t="s">
        <v>363</v>
      </c>
      <c r="B33" s="2">
        <v>122</v>
      </c>
      <c r="C33" s="87" t="s">
        <v>2664</v>
      </c>
      <c r="D33" s="89" t="s">
        <v>973</v>
      </c>
      <c r="E33" s="43" t="s">
        <v>2821</v>
      </c>
      <c r="F33" s="32" t="s">
        <v>1860</v>
      </c>
      <c r="G33" s="16">
        <v>25</v>
      </c>
      <c r="H33" s="2" t="s">
        <v>1871</v>
      </c>
      <c r="I33" s="2"/>
      <c r="J33" s="2">
        <v>1</v>
      </c>
      <c r="K33" s="1" t="s">
        <v>1753</v>
      </c>
      <c r="L33" s="89"/>
      <c r="M33" s="36"/>
      <c r="N33" s="32"/>
      <c r="O33" s="36" t="s">
        <v>986</v>
      </c>
    </row>
    <row r="34" spans="1:15" s="1" customFormat="1">
      <c r="A34" s="2" t="s">
        <v>468</v>
      </c>
      <c r="B34" s="2">
        <v>50</v>
      </c>
      <c r="C34" s="87" t="s">
        <v>2664</v>
      </c>
      <c r="D34" s="89" t="s">
        <v>4418</v>
      </c>
      <c r="E34" s="43" t="s">
        <v>1747</v>
      </c>
      <c r="F34" s="32" t="s">
        <v>2818</v>
      </c>
      <c r="G34" s="16">
        <v>4500</v>
      </c>
      <c r="H34" s="2" t="s">
        <v>1752</v>
      </c>
      <c r="I34" s="2"/>
      <c r="J34" s="2">
        <v>0.5</v>
      </c>
      <c r="K34" s="1" t="s">
        <v>1762</v>
      </c>
      <c r="L34" s="89" t="s">
        <v>1755</v>
      </c>
      <c r="M34" s="36"/>
      <c r="N34" s="32">
        <v>20</v>
      </c>
      <c r="O34" s="36" t="s">
        <v>4421</v>
      </c>
    </row>
    <row r="35" spans="1:15" s="1" customFormat="1">
      <c r="A35" s="2" t="s">
        <v>468</v>
      </c>
      <c r="B35" s="2">
        <v>50</v>
      </c>
      <c r="C35" s="87" t="s">
        <v>2664</v>
      </c>
      <c r="D35" s="89" t="s">
        <v>4420</v>
      </c>
      <c r="E35" s="43" t="s">
        <v>1747</v>
      </c>
      <c r="F35" s="32" t="s">
        <v>2818</v>
      </c>
      <c r="G35" s="16">
        <v>2500</v>
      </c>
      <c r="H35" s="2" t="s">
        <v>1754</v>
      </c>
      <c r="I35" s="2"/>
      <c r="J35" s="2">
        <v>0.5</v>
      </c>
      <c r="K35" s="1" t="s">
        <v>1762</v>
      </c>
      <c r="L35" s="89" t="s">
        <v>1755</v>
      </c>
      <c r="M35" s="36"/>
      <c r="N35" s="32">
        <v>15</v>
      </c>
      <c r="O35" s="36" t="s">
        <v>4419</v>
      </c>
    </row>
    <row r="36" spans="1:15" s="1" customFormat="1">
      <c r="A36" s="2" t="s">
        <v>363</v>
      </c>
      <c r="B36" s="2">
        <v>122</v>
      </c>
      <c r="C36" s="87" t="s">
        <v>2664</v>
      </c>
      <c r="D36" s="89" t="s">
        <v>971</v>
      </c>
      <c r="E36" s="43" t="s">
        <v>1747</v>
      </c>
      <c r="F36" s="32" t="s">
        <v>2818</v>
      </c>
      <c r="G36" s="16">
        <v>3000</v>
      </c>
      <c r="H36" s="2" t="s">
        <v>1752</v>
      </c>
      <c r="I36" s="2"/>
      <c r="J36" s="2">
        <v>1</v>
      </c>
      <c r="K36" s="1" t="s">
        <v>1762</v>
      </c>
      <c r="L36" s="89" t="s">
        <v>1755</v>
      </c>
      <c r="M36" s="36">
        <v>100</v>
      </c>
      <c r="N36" s="32">
        <v>20</v>
      </c>
      <c r="O36" s="36" t="s">
        <v>986</v>
      </c>
    </row>
    <row r="37" spans="1:15" s="1" customFormat="1">
      <c r="A37" s="2" t="s">
        <v>365</v>
      </c>
      <c r="B37" s="2">
        <v>199</v>
      </c>
      <c r="C37" s="87" t="s">
        <v>2664</v>
      </c>
      <c r="D37" s="89" t="s">
        <v>1869</v>
      </c>
      <c r="E37" s="43" t="s">
        <v>1747</v>
      </c>
      <c r="F37" s="32" t="s">
        <v>1747</v>
      </c>
      <c r="G37" s="16">
        <v>4000</v>
      </c>
      <c r="H37" s="2" t="s">
        <v>1752</v>
      </c>
      <c r="I37" s="2"/>
      <c r="J37" s="2">
        <v>2</v>
      </c>
      <c r="K37" s="1" t="s">
        <v>1762</v>
      </c>
      <c r="L37" s="89" t="s">
        <v>1755</v>
      </c>
      <c r="M37" s="36"/>
      <c r="N37" s="32">
        <v>20</v>
      </c>
      <c r="O37" s="36" t="s">
        <v>4432</v>
      </c>
    </row>
    <row r="38" spans="1:15" s="1" customFormat="1">
      <c r="A38" s="2" t="s">
        <v>468</v>
      </c>
      <c r="B38" s="2">
        <v>53</v>
      </c>
      <c r="C38" s="87" t="s">
        <v>2664</v>
      </c>
      <c r="D38" s="89" t="s">
        <v>1869</v>
      </c>
      <c r="E38" s="43" t="s">
        <v>1747</v>
      </c>
      <c r="F38" s="32" t="s">
        <v>1747</v>
      </c>
      <c r="G38" s="16">
        <v>4000</v>
      </c>
      <c r="H38" s="2" t="s">
        <v>1752</v>
      </c>
      <c r="I38" s="2"/>
      <c r="J38" s="2">
        <v>2</v>
      </c>
      <c r="K38" s="1" t="s">
        <v>1762</v>
      </c>
      <c r="L38" s="89" t="s">
        <v>1755</v>
      </c>
      <c r="M38" s="36"/>
      <c r="N38" s="32">
        <v>20</v>
      </c>
      <c r="O38" s="36" t="s">
        <v>4432</v>
      </c>
    </row>
    <row r="39" spans="1:15" s="1" customFormat="1">
      <c r="A39" s="2" t="s">
        <v>468</v>
      </c>
      <c r="B39" s="2">
        <v>51</v>
      </c>
      <c r="C39" s="88" t="s">
        <v>2664</v>
      </c>
      <c r="D39" s="89" t="s">
        <v>4422</v>
      </c>
      <c r="E39" s="43" t="s">
        <v>1747</v>
      </c>
      <c r="F39" s="32" t="s">
        <v>2818</v>
      </c>
      <c r="G39" s="16">
        <v>2000</v>
      </c>
      <c r="H39" s="2" t="s">
        <v>1754</v>
      </c>
      <c r="I39" s="2"/>
      <c r="J39" s="2">
        <v>1</v>
      </c>
      <c r="K39" s="1" t="s">
        <v>1762</v>
      </c>
      <c r="L39" s="89" t="s">
        <v>1755</v>
      </c>
      <c r="M39" s="36">
        <v>600</v>
      </c>
      <c r="N39" s="32">
        <v>15</v>
      </c>
      <c r="O39" s="36"/>
    </row>
    <row r="40" spans="1:15" s="1" customFormat="1">
      <c r="A40" s="2" t="s">
        <v>468</v>
      </c>
      <c r="B40" s="2">
        <v>52</v>
      </c>
      <c r="C40" s="87" t="s">
        <v>2664</v>
      </c>
      <c r="D40" s="89" t="s">
        <v>1249</v>
      </c>
      <c r="E40" s="43" t="s">
        <v>1747</v>
      </c>
      <c r="F40" s="32" t="s">
        <v>2818</v>
      </c>
      <c r="G40" s="16">
        <v>4000</v>
      </c>
      <c r="H40" s="2" t="s">
        <v>1752</v>
      </c>
      <c r="I40" s="2"/>
      <c r="J40" s="2">
        <v>0.7</v>
      </c>
      <c r="K40" s="1" t="s">
        <v>1762</v>
      </c>
      <c r="L40" s="89" t="s">
        <v>1755</v>
      </c>
      <c r="M40" s="36"/>
      <c r="N40" s="32">
        <v>25</v>
      </c>
      <c r="O40" s="36" t="s">
        <v>4428</v>
      </c>
    </row>
    <row r="41" spans="1:15" s="1" customFormat="1">
      <c r="A41" s="2" t="s">
        <v>363</v>
      </c>
      <c r="B41" s="2">
        <v>123</v>
      </c>
      <c r="C41" s="87" t="s">
        <v>2664</v>
      </c>
      <c r="D41" s="89" t="s">
        <v>972</v>
      </c>
      <c r="E41" s="43" t="s">
        <v>1747</v>
      </c>
      <c r="F41" s="32" t="s">
        <v>1747</v>
      </c>
      <c r="G41" s="16">
        <v>7000</v>
      </c>
      <c r="H41" s="2" t="s">
        <v>981</v>
      </c>
      <c r="I41" s="2"/>
      <c r="J41" s="2">
        <v>2</v>
      </c>
      <c r="K41" s="1" t="s">
        <v>1762</v>
      </c>
      <c r="L41" s="89" t="s">
        <v>1755</v>
      </c>
      <c r="M41" s="36">
        <v>200</v>
      </c>
      <c r="N41" s="32"/>
      <c r="O41" s="36"/>
    </row>
    <row r="42" spans="1:15" s="1" customFormat="1">
      <c r="A42" s="2" t="s">
        <v>468</v>
      </c>
      <c r="B42" s="2">
        <v>51</v>
      </c>
      <c r="C42" s="87" t="s">
        <v>2664</v>
      </c>
      <c r="D42" s="89" t="s">
        <v>4423</v>
      </c>
      <c r="E42" s="43" t="s">
        <v>1747</v>
      </c>
      <c r="F42" s="32" t="s">
        <v>2818</v>
      </c>
      <c r="G42" s="16">
        <v>6000</v>
      </c>
      <c r="H42" s="2" t="s">
        <v>1752</v>
      </c>
      <c r="I42" s="2"/>
      <c r="J42" s="2">
        <v>0.5</v>
      </c>
      <c r="K42" s="1" t="s">
        <v>1762</v>
      </c>
      <c r="L42" s="89" t="s">
        <v>1755</v>
      </c>
      <c r="M42" s="36"/>
      <c r="N42" s="32">
        <v>25</v>
      </c>
      <c r="O42" s="36" t="s">
        <v>4426</v>
      </c>
    </row>
    <row r="43" spans="1:15" s="1" customFormat="1">
      <c r="A43" s="2" t="s">
        <v>468</v>
      </c>
      <c r="B43" s="2">
        <v>52</v>
      </c>
      <c r="C43" s="87" t="s">
        <v>2664</v>
      </c>
      <c r="D43" s="89" t="s">
        <v>4424</v>
      </c>
      <c r="E43" s="43" t="s">
        <v>1747</v>
      </c>
      <c r="F43" s="32" t="s">
        <v>2818</v>
      </c>
      <c r="G43" s="16">
        <v>3000</v>
      </c>
      <c r="H43" s="2" t="s">
        <v>1752</v>
      </c>
      <c r="I43" s="2"/>
      <c r="J43" s="2">
        <v>0.3</v>
      </c>
      <c r="K43" s="1" t="s">
        <v>1762</v>
      </c>
      <c r="L43" s="89" t="s">
        <v>1755</v>
      </c>
      <c r="M43" s="36"/>
      <c r="N43" s="32">
        <v>25</v>
      </c>
      <c r="O43" s="36" t="s">
        <v>4427</v>
      </c>
    </row>
    <row r="44" spans="1:15" s="1" customFormat="1">
      <c r="A44" s="2" t="s">
        <v>468</v>
      </c>
      <c r="B44" s="2">
        <v>53</v>
      </c>
      <c r="C44" s="87" t="s">
        <v>2664</v>
      </c>
      <c r="D44" s="89" t="s">
        <v>4429</v>
      </c>
      <c r="E44" s="43" t="s">
        <v>1747</v>
      </c>
      <c r="F44" s="32" t="s">
        <v>1747</v>
      </c>
      <c r="G44" s="16">
        <v>5000</v>
      </c>
      <c r="H44" s="2" t="s">
        <v>1756</v>
      </c>
      <c r="I44" s="2"/>
      <c r="J44" s="2">
        <v>5</v>
      </c>
      <c r="K44" s="1" t="s">
        <v>1762</v>
      </c>
      <c r="L44" s="89" t="s">
        <v>1755</v>
      </c>
      <c r="M44" s="36"/>
      <c r="N44" s="32">
        <v>20</v>
      </c>
      <c r="O44" s="36" t="s">
        <v>4430</v>
      </c>
    </row>
    <row r="45" spans="1:15" s="1" customFormat="1">
      <c r="A45" s="2" t="s">
        <v>1747</v>
      </c>
      <c r="B45" s="5">
        <v>62</v>
      </c>
      <c r="C45" s="87" t="s">
        <v>2664</v>
      </c>
      <c r="D45" s="89" t="s">
        <v>2609</v>
      </c>
      <c r="E45" s="43" t="s">
        <v>1747</v>
      </c>
      <c r="F45" s="32" t="s">
        <v>1747</v>
      </c>
      <c r="G45" s="16">
        <v>4500</v>
      </c>
      <c r="H45" s="2" t="s">
        <v>2612</v>
      </c>
      <c r="I45" s="5"/>
      <c r="J45" s="2">
        <v>2</v>
      </c>
      <c r="K45" s="1" t="s">
        <v>1762</v>
      </c>
      <c r="L45" s="89" t="s">
        <v>1755</v>
      </c>
      <c r="M45" s="58"/>
      <c r="N45" s="32">
        <v>20</v>
      </c>
      <c r="O45" s="36" t="s">
        <v>4431</v>
      </c>
    </row>
    <row r="46" spans="1:15" s="1" customFormat="1">
      <c r="A46" s="2" t="s">
        <v>468</v>
      </c>
      <c r="B46" s="5">
        <v>53</v>
      </c>
      <c r="C46" s="87" t="s">
        <v>2664</v>
      </c>
      <c r="D46" s="89" t="s">
        <v>2609</v>
      </c>
      <c r="E46" s="43" t="s">
        <v>1747</v>
      </c>
      <c r="F46" s="32" t="s">
        <v>1747</v>
      </c>
      <c r="G46" s="16">
        <v>4500</v>
      </c>
      <c r="H46" s="2" t="s">
        <v>2612</v>
      </c>
      <c r="I46" s="5"/>
      <c r="J46" s="2">
        <v>2</v>
      </c>
      <c r="K46" s="1" t="s">
        <v>1762</v>
      </c>
      <c r="L46" s="89" t="s">
        <v>1755</v>
      </c>
      <c r="M46" s="58"/>
      <c r="N46" s="32">
        <v>20</v>
      </c>
      <c r="O46" s="36" t="s">
        <v>4431</v>
      </c>
    </row>
    <row r="47" spans="1:15" s="1" customFormat="1">
      <c r="A47" s="2" t="s">
        <v>363</v>
      </c>
      <c r="B47" s="2">
        <v>123</v>
      </c>
      <c r="C47" s="87" t="s">
        <v>2664</v>
      </c>
      <c r="D47" s="89" t="s">
        <v>970</v>
      </c>
      <c r="E47" s="43" t="s">
        <v>1747</v>
      </c>
      <c r="F47" s="32" t="s">
        <v>2821</v>
      </c>
      <c r="G47" s="16">
        <v>2500</v>
      </c>
      <c r="H47" s="2" t="s">
        <v>1754</v>
      </c>
      <c r="I47" s="2"/>
      <c r="J47" s="2">
        <v>0.5</v>
      </c>
      <c r="K47" s="1" t="s">
        <v>1762</v>
      </c>
      <c r="L47" s="89" t="s">
        <v>1755</v>
      </c>
      <c r="M47" s="36">
        <v>100</v>
      </c>
      <c r="N47" s="32"/>
      <c r="O47" s="36" t="s">
        <v>986</v>
      </c>
    </row>
    <row r="48" spans="1:15" s="1" customFormat="1">
      <c r="A48" s="2" t="s">
        <v>1860</v>
      </c>
      <c r="B48" s="2">
        <v>84</v>
      </c>
      <c r="C48" s="87" t="s">
        <v>2664</v>
      </c>
      <c r="D48" s="89" t="s">
        <v>3487</v>
      </c>
      <c r="E48" s="43" t="s">
        <v>1747</v>
      </c>
      <c r="F48" s="32" t="s">
        <v>2818</v>
      </c>
      <c r="G48" s="16">
        <v>5000</v>
      </c>
      <c r="H48" s="2" t="s">
        <v>1761</v>
      </c>
      <c r="I48" s="2"/>
      <c r="J48" s="2">
        <v>1</v>
      </c>
      <c r="K48" s="1" t="s">
        <v>1762</v>
      </c>
      <c r="L48" s="89" t="s">
        <v>1755</v>
      </c>
      <c r="M48" s="36"/>
      <c r="N48" s="32">
        <v>25</v>
      </c>
      <c r="O48" s="36" t="s">
        <v>4425</v>
      </c>
    </row>
    <row r="49" spans="1:15" s="1" customFormat="1">
      <c r="A49" s="2" t="s">
        <v>468</v>
      </c>
      <c r="B49" s="2">
        <v>53</v>
      </c>
      <c r="C49" s="87" t="s">
        <v>2664</v>
      </c>
      <c r="D49" s="89" t="s">
        <v>3487</v>
      </c>
      <c r="E49" s="43" t="s">
        <v>1747</v>
      </c>
      <c r="F49" s="32" t="s">
        <v>2818</v>
      </c>
      <c r="G49" s="16">
        <v>5000</v>
      </c>
      <c r="H49" s="2" t="s">
        <v>1761</v>
      </c>
      <c r="I49" s="2"/>
      <c r="J49" s="2">
        <v>1</v>
      </c>
      <c r="K49" s="1" t="s">
        <v>1762</v>
      </c>
      <c r="L49" s="89" t="s">
        <v>1755</v>
      </c>
      <c r="M49" s="36"/>
      <c r="N49" s="32">
        <v>25</v>
      </c>
      <c r="O49" s="36" t="s">
        <v>4425</v>
      </c>
    </row>
    <row r="50" spans="1:15" s="1" customFormat="1">
      <c r="A50" s="2" t="s">
        <v>1747</v>
      </c>
      <c r="B50" s="2">
        <v>98</v>
      </c>
      <c r="C50" s="88" t="s">
        <v>2664</v>
      </c>
      <c r="D50" s="89" t="s">
        <v>4881</v>
      </c>
      <c r="E50" s="35" t="s">
        <v>1747</v>
      </c>
      <c r="F50" s="32" t="s">
        <v>2818</v>
      </c>
      <c r="G50" s="14"/>
      <c r="H50" s="2" t="s">
        <v>1752</v>
      </c>
      <c r="I50" s="5"/>
      <c r="J50" s="2">
        <v>1</v>
      </c>
      <c r="K50" s="1" t="s">
        <v>1762</v>
      </c>
      <c r="L50" s="89" t="s">
        <v>1755</v>
      </c>
      <c r="M50" s="58"/>
      <c r="N50" s="91"/>
      <c r="O50" s="36" t="s">
        <v>4888</v>
      </c>
    </row>
    <row r="51" spans="1:15" s="1" customFormat="1">
      <c r="A51" s="2" t="s">
        <v>363</v>
      </c>
      <c r="B51" s="2">
        <v>123</v>
      </c>
      <c r="C51" s="88" t="s">
        <v>2664</v>
      </c>
      <c r="D51" s="89" t="s">
        <v>975</v>
      </c>
      <c r="E51" s="43" t="s">
        <v>2821</v>
      </c>
      <c r="F51" s="32" t="s">
        <v>2818</v>
      </c>
      <c r="G51" s="16">
        <v>50</v>
      </c>
      <c r="H51" s="2" t="s">
        <v>1989</v>
      </c>
      <c r="I51" s="2"/>
      <c r="J51" s="2">
        <v>2.5</v>
      </c>
      <c r="K51" s="1" t="s">
        <v>1749</v>
      </c>
      <c r="L51" s="89"/>
      <c r="M51" s="36"/>
      <c r="N51" s="32"/>
      <c r="O51" s="36"/>
    </row>
    <row r="52" spans="1:15" s="1" customFormat="1">
      <c r="A52" s="2" t="s">
        <v>364</v>
      </c>
      <c r="B52" s="2">
        <v>202</v>
      </c>
      <c r="C52" s="87" t="s">
        <v>2664</v>
      </c>
      <c r="D52" s="89" t="s">
        <v>3639</v>
      </c>
      <c r="E52" s="43" t="s">
        <v>2821</v>
      </c>
      <c r="F52" s="32" t="s">
        <v>1747</v>
      </c>
      <c r="G52" s="16">
        <v>1000</v>
      </c>
      <c r="H52" s="2" t="s">
        <v>3641</v>
      </c>
      <c r="I52" s="2"/>
      <c r="J52" s="2">
        <v>10</v>
      </c>
      <c r="K52" s="1" t="s">
        <v>1751</v>
      </c>
      <c r="L52" s="89" t="s">
        <v>3642</v>
      </c>
      <c r="M52" s="36"/>
      <c r="N52" s="32"/>
      <c r="O52" s="36"/>
    </row>
    <row r="53" spans="1:15" s="1" customFormat="1">
      <c r="A53" s="2" t="s">
        <v>365</v>
      </c>
      <c r="B53" s="2">
        <v>200</v>
      </c>
      <c r="C53" s="87" t="s">
        <v>2664</v>
      </c>
      <c r="D53" s="89" t="s">
        <v>1870</v>
      </c>
      <c r="E53" s="43" t="s">
        <v>1760</v>
      </c>
      <c r="F53" s="32" t="s">
        <v>2818</v>
      </c>
      <c r="G53" s="16">
        <v>500</v>
      </c>
      <c r="H53" s="2" t="s">
        <v>1871</v>
      </c>
      <c r="I53" s="2" t="s">
        <v>1752</v>
      </c>
      <c r="J53" s="2">
        <v>0.5</v>
      </c>
      <c r="K53" t="s">
        <v>2681</v>
      </c>
      <c r="L53" s="89" t="s">
        <v>3311</v>
      </c>
      <c r="M53" s="36"/>
      <c r="N53" s="32"/>
      <c r="O53" s="36" t="s">
        <v>1977</v>
      </c>
    </row>
    <row r="54" spans="1:15" s="1" customFormat="1">
      <c r="A54" s="2" t="s">
        <v>365</v>
      </c>
      <c r="B54" s="2">
        <v>97</v>
      </c>
      <c r="C54" s="87" t="s">
        <v>2664</v>
      </c>
      <c r="D54" s="89" t="s">
        <v>1882</v>
      </c>
      <c r="E54" s="43" t="s">
        <v>1759</v>
      </c>
      <c r="F54" s="32" t="s">
        <v>1747</v>
      </c>
      <c r="G54" s="16">
        <v>1500</v>
      </c>
      <c r="H54" s="2" t="s">
        <v>1748</v>
      </c>
      <c r="I54" s="2"/>
      <c r="J54" s="2">
        <v>10</v>
      </c>
      <c r="K54" s="1" t="s">
        <v>1749</v>
      </c>
      <c r="L54" s="89" t="s">
        <v>3311</v>
      </c>
      <c r="M54" s="36"/>
      <c r="N54" s="32"/>
      <c r="O54" s="36" t="s">
        <v>2395</v>
      </c>
    </row>
    <row r="55" spans="1:15" s="1" customFormat="1">
      <c r="A55" s="5" t="s">
        <v>1758</v>
      </c>
      <c r="B55" s="5">
        <v>48</v>
      </c>
      <c r="C55" s="88" t="s">
        <v>2664</v>
      </c>
      <c r="D55" s="89" t="s">
        <v>2677</v>
      </c>
      <c r="E55" s="46" t="s">
        <v>1759</v>
      </c>
      <c r="F55" s="91" t="s">
        <v>1747</v>
      </c>
      <c r="G55" s="14">
        <v>2500</v>
      </c>
      <c r="H55" s="5" t="s">
        <v>1752</v>
      </c>
      <c r="I55" s="5"/>
      <c r="J55" s="5">
        <v>5</v>
      </c>
      <c r="K55" s="1" t="s">
        <v>2681</v>
      </c>
      <c r="L55" s="57" t="s">
        <v>2823</v>
      </c>
      <c r="M55" s="58"/>
      <c r="N55" s="91"/>
      <c r="O55" s="109" t="s">
        <v>2839</v>
      </c>
    </row>
    <row r="56" spans="1:15" s="1" customFormat="1">
      <c r="A56" s="2" t="s">
        <v>363</v>
      </c>
      <c r="B56" s="2">
        <v>124</v>
      </c>
      <c r="C56" s="87" t="s">
        <v>2664</v>
      </c>
      <c r="D56" s="89" t="s">
        <v>978</v>
      </c>
      <c r="E56" s="43" t="s">
        <v>2821</v>
      </c>
      <c r="F56" s="32" t="s">
        <v>1747</v>
      </c>
      <c r="G56" s="16">
        <v>65</v>
      </c>
      <c r="H56" s="2" t="s">
        <v>1992</v>
      </c>
      <c r="I56" s="2"/>
      <c r="J56" s="2">
        <v>1.8</v>
      </c>
      <c r="K56" s="1" t="s">
        <v>1749</v>
      </c>
      <c r="L56" s="89"/>
      <c r="M56" s="36"/>
      <c r="N56" s="32"/>
      <c r="O56" s="36"/>
    </row>
    <row r="57" spans="1:15" s="1" customFormat="1">
      <c r="A57" s="2" t="s">
        <v>1860</v>
      </c>
      <c r="B57" s="2">
        <v>77</v>
      </c>
      <c r="C57" s="88" t="s">
        <v>2664</v>
      </c>
      <c r="D57" s="89" t="s">
        <v>475</v>
      </c>
      <c r="E57" s="43" t="s">
        <v>2821</v>
      </c>
      <c r="F57" s="32"/>
      <c r="G57" s="16">
        <v>500</v>
      </c>
      <c r="H57" s="2" t="s">
        <v>1990</v>
      </c>
      <c r="I57" s="2" t="s">
        <v>1754</v>
      </c>
      <c r="J57" s="2">
        <v>6</v>
      </c>
      <c r="K57" s="1" t="s">
        <v>1749</v>
      </c>
      <c r="L57" s="89"/>
      <c r="M57" s="36"/>
      <c r="N57" s="32"/>
      <c r="O57" s="36" t="s">
        <v>476</v>
      </c>
    </row>
    <row r="58" spans="1:15" s="1" customFormat="1">
      <c r="A58" s="2" t="s">
        <v>365</v>
      </c>
      <c r="B58" s="2">
        <v>97</v>
      </c>
      <c r="C58" s="87" t="s">
        <v>2664</v>
      </c>
      <c r="D58" s="89" t="s">
        <v>1883</v>
      </c>
      <c r="E58" s="43" t="s">
        <v>1760</v>
      </c>
      <c r="F58" s="32" t="s">
        <v>2818</v>
      </c>
      <c r="G58" s="16">
        <v>500</v>
      </c>
      <c r="H58" s="2" t="s">
        <v>1756</v>
      </c>
      <c r="I58" s="2"/>
      <c r="J58" s="2">
        <v>1.5</v>
      </c>
      <c r="K58" s="1" t="s">
        <v>1751</v>
      </c>
      <c r="L58" s="89" t="s">
        <v>1755</v>
      </c>
      <c r="M58" s="36"/>
      <c r="N58" s="32"/>
      <c r="O58" s="36"/>
    </row>
    <row r="59" spans="1:15" s="1" customFormat="1">
      <c r="A59" s="2" t="s">
        <v>468</v>
      </c>
      <c r="B59" s="2">
        <v>53</v>
      </c>
      <c r="C59" s="87" t="s">
        <v>2664</v>
      </c>
      <c r="D59" s="89" t="s">
        <v>4412</v>
      </c>
      <c r="E59" s="43" t="s">
        <v>1759</v>
      </c>
      <c r="F59" s="32" t="s">
        <v>1747</v>
      </c>
      <c r="G59" s="16">
        <v>4500</v>
      </c>
      <c r="H59" s="2" t="s">
        <v>1750</v>
      </c>
      <c r="I59" s="2" t="s">
        <v>1750</v>
      </c>
      <c r="J59" s="2">
        <v>2.2000000000000002</v>
      </c>
      <c r="K59" t="s">
        <v>2681</v>
      </c>
      <c r="L59" s="89" t="s">
        <v>1755</v>
      </c>
      <c r="M59" s="36"/>
      <c r="N59" s="32"/>
      <c r="O59" s="36" t="s">
        <v>4413</v>
      </c>
    </row>
    <row r="60" spans="1:15" s="1" customFormat="1">
      <c r="A60" s="5" t="s">
        <v>1095</v>
      </c>
      <c r="B60" s="5">
        <v>37</v>
      </c>
      <c r="C60" s="88" t="s">
        <v>2664</v>
      </c>
      <c r="D60" s="89" t="s">
        <v>1097</v>
      </c>
      <c r="E60" s="46" t="s">
        <v>1759</v>
      </c>
      <c r="F60" s="91" t="s">
        <v>1747</v>
      </c>
      <c r="G60" s="14">
        <v>450</v>
      </c>
      <c r="H60" s="5"/>
      <c r="I60" s="5" t="s">
        <v>2827</v>
      </c>
      <c r="J60" s="5">
        <v>1.4</v>
      </c>
      <c r="K60" s="1" t="s">
        <v>2822</v>
      </c>
      <c r="L60" s="57" t="s">
        <v>2823</v>
      </c>
      <c r="M60" s="58"/>
      <c r="N60" s="91"/>
      <c r="O60" s="110" t="s">
        <v>1110</v>
      </c>
    </row>
    <row r="61" spans="1:15" s="1" customFormat="1">
      <c r="A61" s="2" t="s">
        <v>1747</v>
      </c>
      <c r="B61" s="5">
        <v>62</v>
      </c>
      <c r="C61" s="87" t="s">
        <v>2664</v>
      </c>
      <c r="D61" s="89" t="s">
        <v>2610</v>
      </c>
      <c r="E61" s="43" t="s">
        <v>1759</v>
      </c>
      <c r="F61" s="32" t="s">
        <v>2821</v>
      </c>
      <c r="G61" s="16">
        <v>1200</v>
      </c>
      <c r="H61" s="2" t="s">
        <v>1990</v>
      </c>
      <c r="I61" s="5"/>
      <c r="J61" s="2">
        <v>2.2999999999999998</v>
      </c>
      <c r="K61" s="1" t="s">
        <v>1749</v>
      </c>
      <c r="L61" s="57" t="s">
        <v>3311</v>
      </c>
      <c r="M61" s="58"/>
      <c r="N61" s="32"/>
      <c r="O61" s="36" t="s">
        <v>2614</v>
      </c>
    </row>
    <row r="62" spans="1:15" s="1" customFormat="1">
      <c r="A62" s="5" t="s">
        <v>1095</v>
      </c>
      <c r="B62" s="5">
        <v>37</v>
      </c>
      <c r="C62" s="88" t="s">
        <v>2664</v>
      </c>
      <c r="D62" s="89" t="s">
        <v>1102</v>
      </c>
      <c r="E62" s="46" t="s">
        <v>2461</v>
      </c>
      <c r="F62" s="91" t="s">
        <v>2821</v>
      </c>
      <c r="G62" s="14">
        <v>500</v>
      </c>
      <c r="H62" s="18" t="s">
        <v>3640</v>
      </c>
      <c r="I62" s="18" t="s">
        <v>3640</v>
      </c>
      <c r="J62" s="5">
        <v>0.4</v>
      </c>
      <c r="K62" t="s">
        <v>2681</v>
      </c>
      <c r="L62" s="57" t="s">
        <v>3311</v>
      </c>
      <c r="M62" s="58"/>
      <c r="N62" s="91"/>
      <c r="O62" s="58" t="s">
        <v>1111</v>
      </c>
    </row>
    <row r="63" spans="1:15" s="1" customFormat="1">
      <c r="A63" s="5" t="s">
        <v>1095</v>
      </c>
      <c r="B63" s="5">
        <v>37</v>
      </c>
      <c r="C63" s="88" t="s">
        <v>2664</v>
      </c>
      <c r="D63" s="89" t="s">
        <v>1102</v>
      </c>
      <c r="E63" s="46" t="s">
        <v>2461</v>
      </c>
      <c r="F63" s="91" t="s">
        <v>2818</v>
      </c>
      <c r="G63" s="14">
        <v>600</v>
      </c>
      <c r="H63" s="18" t="s">
        <v>3640</v>
      </c>
      <c r="I63" s="18" t="s">
        <v>3640</v>
      </c>
      <c r="J63" s="5">
        <v>0.5</v>
      </c>
      <c r="K63" t="s">
        <v>2681</v>
      </c>
      <c r="L63" s="57" t="s">
        <v>3311</v>
      </c>
      <c r="M63" s="58"/>
      <c r="N63" s="91"/>
      <c r="O63" s="58" t="s">
        <v>1111</v>
      </c>
    </row>
    <row r="64" spans="1:15">
      <c r="A64" s="2" t="s">
        <v>364</v>
      </c>
      <c r="B64" s="2">
        <v>65</v>
      </c>
      <c r="C64" s="87" t="s">
        <v>2664</v>
      </c>
      <c r="D64" s="89" t="s">
        <v>1980</v>
      </c>
      <c r="E64" s="43" t="s">
        <v>1759</v>
      </c>
      <c r="F64" s="32" t="s">
        <v>1747</v>
      </c>
      <c r="G64" s="16">
        <v>3500</v>
      </c>
      <c r="H64" s="2" t="s">
        <v>1750</v>
      </c>
      <c r="I64" s="2" t="s">
        <v>1750</v>
      </c>
      <c r="J64" s="2">
        <v>3</v>
      </c>
      <c r="K64" t="s">
        <v>2681</v>
      </c>
      <c r="L64" s="89" t="s">
        <v>3311</v>
      </c>
      <c r="M64" s="36"/>
      <c r="O64" s="36"/>
    </row>
    <row r="65" spans="1:15">
      <c r="A65" s="2" t="s">
        <v>364</v>
      </c>
      <c r="B65" s="2">
        <v>65</v>
      </c>
      <c r="C65" s="87" t="s">
        <v>2664</v>
      </c>
      <c r="D65" s="89" t="s">
        <v>1985</v>
      </c>
      <c r="E65" s="43" t="s">
        <v>2821</v>
      </c>
      <c r="F65" s="32" t="s">
        <v>2821</v>
      </c>
      <c r="G65" s="16">
        <v>40</v>
      </c>
      <c r="H65" s="2" t="s">
        <v>1990</v>
      </c>
      <c r="I65" s="2"/>
      <c r="J65" s="2">
        <v>1.5</v>
      </c>
      <c r="K65" s="1" t="s">
        <v>1753</v>
      </c>
      <c r="L65" s="106" t="s">
        <v>1993</v>
      </c>
      <c r="M65" s="36"/>
      <c r="N65" s="32"/>
      <c r="O65" s="36"/>
    </row>
    <row r="66" spans="1:15">
      <c r="A66" s="2" t="s">
        <v>365</v>
      </c>
      <c r="B66" s="2">
        <v>96</v>
      </c>
      <c r="C66" s="87" t="s">
        <v>2664</v>
      </c>
      <c r="D66" s="89" t="s">
        <v>4417</v>
      </c>
      <c r="E66" s="43" t="s">
        <v>1747</v>
      </c>
      <c r="F66" s="32" t="s">
        <v>2821</v>
      </c>
      <c r="G66" s="16">
        <v>7000</v>
      </c>
      <c r="H66" s="2" t="s">
        <v>1761</v>
      </c>
      <c r="I66" s="2"/>
      <c r="J66" s="2">
        <v>1</v>
      </c>
      <c r="K66" s="1" t="s">
        <v>1762</v>
      </c>
      <c r="L66" s="89" t="s">
        <v>1755</v>
      </c>
      <c r="M66" s="36"/>
      <c r="N66" s="32">
        <v>20</v>
      </c>
      <c r="O66" s="94" t="s">
        <v>4411</v>
      </c>
    </row>
    <row r="67" spans="1:15">
      <c r="A67" s="2" t="s">
        <v>468</v>
      </c>
      <c r="B67" s="2">
        <v>50</v>
      </c>
      <c r="C67" s="87" t="s">
        <v>2664</v>
      </c>
      <c r="D67" s="89" t="s">
        <v>4417</v>
      </c>
      <c r="E67" s="43" t="s">
        <v>1747</v>
      </c>
      <c r="F67" s="32" t="s">
        <v>2821</v>
      </c>
      <c r="G67" s="16">
        <v>7000</v>
      </c>
      <c r="H67" s="2" t="s">
        <v>1761</v>
      </c>
      <c r="I67" s="2"/>
      <c r="J67" s="2">
        <v>1</v>
      </c>
      <c r="K67" s="1" t="s">
        <v>1762</v>
      </c>
      <c r="L67" s="89" t="s">
        <v>1755</v>
      </c>
      <c r="M67" s="36"/>
      <c r="N67" s="32">
        <v>20</v>
      </c>
      <c r="O67" s="94" t="s">
        <v>4411</v>
      </c>
    </row>
    <row r="68" spans="1:15">
      <c r="A68" s="2" t="s">
        <v>364</v>
      </c>
      <c r="B68" s="2">
        <v>65</v>
      </c>
      <c r="C68" s="87" t="s">
        <v>2664</v>
      </c>
      <c r="D68" s="89" t="s">
        <v>1981</v>
      </c>
      <c r="E68" s="43" t="s">
        <v>1760</v>
      </c>
      <c r="F68" s="32" t="s">
        <v>1860</v>
      </c>
      <c r="G68" s="16">
        <v>40</v>
      </c>
      <c r="H68" s="2" t="s">
        <v>2820</v>
      </c>
      <c r="I68" s="2"/>
      <c r="J68" s="2">
        <v>1</v>
      </c>
      <c r="K68" s="1" t="s">
        <v>1753</v>
      </c>
      <c r="L68" s="89" t="s">
        <v>1755</v>
      </c>
      <c r="M68" s="36"/>
      <c r="N68" s="32"/>
      <c r="O68" s="36" t="s">
        <v>5174</v>
      </c>
    </row>
    <row r="69" spans="1:15">
      <c r="A69" s="2" t="s">
        <v>1860</v>
      </c>
      <c r="B69" s="2">
        <v>159</v>
      </c>
      <c r="C69" s="87" t="s">
        <v>2664</v>
      </c>
      <c r="D69" s="89" t="s">
        <v>1927</v>
      </c>
      <c r="E69" s="43" t="s">
        <v>2821</v>
      </c>
      <c r="F69" s="32" t="s">
        <v>2818</v>
      </c>
      <c r="G69" s="16">
        <v>3000</v>
      </c>
      <c r="H69" s="2" t="s">
        <v>1989</v>
      </c>
      <c r="I69" s="2"/>
      <c r="J69" s="2">
        <v>3</v>
      </c>
      <c r="K69" s="1" t="s">
        <v>1753</v>
      </c>
      <c r="L69" s="89" t="s">
        <v>3272</v>
      </c>
      <c r="M69" s="36"/>
      <c r="N69" s="32"/>
      <c r="O69" s="36" t="s">
        <v>1928</v>
      </c>
    </row>
    <row r="70" spans="1:15">
      <c r="A70" s="2" t="s">
        <v>364</v>
      </c>
      <c r="B70" s="2">
        <v>147</v>
      </c>
      <c r="C70" s="87" t="s">
        <v>2664</v>
      </c>
      <c r="D70" s="89" t="s">
        <v>3618</v>
      </c>
      <c r="E70" s="43" t="s">
        <v>1759</v>
      </c>
      <c r="F70" s="32" t="s">
        <v>2818</v>
      </c>
      <c r="G70" s="16">
        <v>60</v>
      </c>
      <c r="H70" s="2" t="s">
        <v>1754</v>
      </c>
      <c r="I70" s="2"/>
      <c r="J70" s="2">
        <v>2</v>
      </c>
      <c r="K70" s="1" t="s">
        <v>1753</v>
      </c>
      <c r="L70" s="89" t="s">
        <v>2823</v>
      </c>
      <c r="M70" s="36"/>
      <c r="N70" s="32"/>
      <c r="O70" s="36" t="s">
        <v>5172</v>
      </c>
    </row>
    <row r="71" spans="1:15">
      <c r="A71" s="2" t="s">
        <v>364</v>
      </c>
      <c r="B71" s="2">
        <v>147</v>
      </c>
      <c r="C71" s="87" t="s">
        <v>2664</v>
      </c>
      <c r="D71" s="89" t="s">
        <v>3619</v>
      </c>
      <c r="E71" s="43" t="s">
        <v>2821</v>
      </c>
      <c r="F71" s="32" t="s">
        <v>2818</v>
      </c>
      <c r="G71" s="16">
        <v>50</v>
      </c>
      <c r="H71" s="2" t="s">
        <v>1989</v>
      </c>
      <c r="I71" s="2"/>
      <c r="J71" s="2">
        <v>2</v>
      </c>
      <c r="K71" s="1" t="s">
        <v>1753</v>
      </c>
      <c r="L71" s="106" t="s">
        <v>1993</v>
      </c>
      <c r="M71" s="36"/>
      <c r="N71" s="32"/>
      <c r="O71" s="36"/>
    </row>
    <row r="72" spans="1:15">
      <c r="A72" s="2" t="s">
        <v>1917</v>
      </c>
      <c r="B72" s="5">
        <v>59</v>
      </c>
      <c r="C72" s="87" t="s">
        <v>2664</v>
      </c>
      <c r="D72" s="89" t="s">
        <v>3795</v>
      </c>
      <c r="E72" s="43" t="s">
        <v>2821</v>
      </c>
      <c r="F72" s="91" t="s">
        <v>2821</v>
      </c>
      <c r="G72" s="14">
        <v>100</v>
      </c>
      <c r="H72" s="2" t="s">
        <v>1761</v>
      </c>
      <c r="I72" s="2" t="s">
        <v>1761</v>
      </c>
      <c r="J72" s="5">
        <v>1</v>
      </c>
      <c r="K72" s="1" t="s">
        <v>1749</v>
      </c>
      <c r="O72" s="58" t="s">
        <v>3670</v>
      </c>
    </row>
    <row r="73" spans="1:15">
      <c r="A73" s="2" t="s">
        <v>363</v>
      </c>
      <c r="B73" s="2">
        <v>124</v>
      </c>
      <c r="C73" s="87" t="s">
        <v>2664</v>
      </c>
      <c r="D73" s="89" t="s">
        <v>976</v>
      </c>
      <c r="E73" s="43" t="s">
        <v>2821</v>
      </c>
      <c r="F73" s="32" t="s">
        <v>2818</v>
      </c>
      <c r="G73" s="16">
        <v>60</v>
      </c>
      <c r="H73" s="2" t="s">
        <v>1989</v>
      </c>
      <c r="I73" s="2"/>
      <c r="J73" s="2">
        <v>1.5</v>
      </c>
      <c r="K73" s="1" t="s">
        <v>1867</v>
      </c>
      <c r="L73" s="89"/>
      <c r="M73" s="36"/>
      <c r="N73" s="32"/>
      <c r="O73" s="36" t="s">
        <v>986</v>
      </c>
    </row>
    <row r="74" spans="1:15">
      <c r="A74" s="5" t="s">
        <v>1095</v>
      </c>
      <c r="B74" s="5">
        <v>37</v>
      </c>
      <c r="C74" s="88" t="s">
        <v>2664</v>
      </c>
      <c r="D74" s="89" t="s">
        <v>1098</v>
      </c>
      <c r="E74" s="46" t="s">
        <v>1759</v>
      </c>
      <c r="F74" s="91" t="s">
        <v>1747</v>
      </c>
      <c r="G74" s="14">
        <v>300</v>
      </c>
      <c r="H74" s="5" t="s">
        <v>1754</v>
      </c>
      <c r="I74" s="5" t="s">
        <v>1754</v>
      </c>
      <c r="J74" s="5">
        <v>1.8</v>
      </c>
      <c r="K74" s="218" t="s">
        <v>1103</v>
      </c>
      <c r="L74" s="57" t="s">
        <v>3311</v>
      </c>
      <c r="O74" s="58" t="s">
        <v>1112</v>
      </c>
    </row>
    <row r="75" spans="1:15">
      <c r="A75" s="2" t="s">
        <v>363</v>
      </c>
      <c r="B75" s="2">
        <v>124</v>
      </c>
      <c r="C75" s="87" t="s">
        <v>2664</v>
      </c>
      <c r="D75" s="89" t="s">
        <v>3794</v>
      </c>
      <c r="E75" s="43" t="s">
        <v>2821</v>
      </c>
      <c r="F75" s="32" t="s">
        <v>2821</v>
      </c>
      <c r="G75" s="16">
        <v>15</v>
      </c>
      <c r="H75" s="2" t="s">
        <v>1990</v>
      </c>
      <c r="I75" s="2" t="s">
        <v>1754</v>
      </c>
      <c r="J75" s="2">
        <v>0.5</v>
      </c>
      <c r="K75" s="1" t="s">
        <v>1749</v>
      </c>
      <c r="L75" s="89"/>
      <c r="M75" s="36"/>
      <c r="N75" s="32"/>
      <c r="O75" s="36"/>
    </row>
    <row r="76" spans="1:15">
      <c r="A76" s="15" t="s">
        <v>2665</v>
      </c>
      <c r="B76" s="2"/>
      <c r="C76" s="24"/>
      <c r="D76" s="89" t="s">
        <v>5236</v>
      </c>
      <c r="E76" s="43" t="s">
        <v>1759</v>
      </c>
      <c r="F76" s="32" t="s">
        <v>2821</v>
      </c>
      <c r="G76" s="16">
        <v>500</v>
      </c>
      <c r="H76" s="2" t="s">
        <v>1990</v>
      </c>
      <c r="I76" s="2" t="s">
        <v>1752</v>
      </c>
      <c r="J76" s="2">
        <v>2</v>
      </c>
      <c r="K76" t="s">
        <v>2681</v>
      </c>
      <c r="L76" s="89" t="s">
        <v>3311</v>
      </c>
      <c r="M76" s="36"/>
      <c r="N76" s="32"/>
      <c r="O76" s="36"/>
    </row>
    <row r="77" spans="1:15">
      <c r="A77" s="2" t="s">
        <v>364</v>
      </c>
      <c r="B77" s="2">
        <v>202</v>
      </c>
      <c r="C77" s="88" t="s">
        <v>2664</v>
      </c>
      <c r="D77" s="89" t="s">
        <v>3638</v>
      </c>
      <c r="E77" s="43" t="s">
        <v>2821</v>
      </c>
      <c r="F77" s="32" t="s">
        <v>2821</v>
      </c>
      <c r="G77" s="16">
        <v>200</v>
      </c>
      <c r="H77" s="2"/>
      <c r="I77" s="7" t="s">
        <v>3640</v>
      </c>
      <c r="J77" s="2">
        <v>0.4</v>
      </c>
      <c r="K77" s="1" t="s">
        <v>2822</v>
      </c>
      <c r="L77" s="89" t="s">
        <v>3311</v>
      </c>
      <c r="M77" s="36"/>
      <c r="N77" s="32"/>
      <c r="O77" s="36" t="s">
        <v>3669</v>
      </c>
    </row>
    <row r="78" spans="1:15">
      <c r="A78" s="2" t="s">
        <v>364</v>
      </c>
      <c r="B78" s="2">
        <v>202</v>
      </c>
      <c r="C78" s="88" t="s">
        <v>2664</v>
      </c>
      <c r="D78" s="89" t="s">
        <v>3638</v>
      </c>
      <c r="E78" s="43" t="s">
        <v>2821</v>
      </c>
      <c r="F78" s="32" t="s">
        <v>2818</v>
      </c>
      <c r="G78" s="16">
        <v>300</v>
      </c>
      <c r="H78" s="2"/>
      <c r="I78" s="7" t="s">
        <v>3640</v>
      </c>
      <c r="J78" s="2">
        <v>0.5</v>
      </c>
      <c r="K78" s="1" t="s">
        <v>2822</v>
      </c>
      <c r="L78" s="89" t="s">
        <v>3311</v>
      </c>
      <c r="M78" s="36"/>
      <c r="N78" s="32"/>
      <c r="O78" s="36"/>
    </row>
    <row r="79" spans="1:15">
      <c r="A79" s="2" t="s">
        <v>1297</v>
      </c>
      <c r="B79" s="5">
        <v>36</v>
      </c>
      <c r="C79" s="88" t="s">
        <v>2664</v>
      </c>
      <c r="D79" s="89" t="s">
        <v>1302</v>
      </c>
      <c r="E79" s="531" t="s">
        <v>2821</v>
      </c>
      <c r="F79" s="32" t="s">
        <v>2821</v>
      </c>
      <c r="G79" s="14">
        <v>100</v>
      </c>
      <c r="H79" s="2" t="s">
        <v>1990</v>
      </c>
      <c r="J79" s="5">
        <v>1.4</v>
      </c>
      <c r="K79" t="s">
        <v>1751</v>
      </c>
      <c r="L79" s="106" t="s">
        <v>1993</v>
      </c>
      <c r="O79" s="36" t="s">
        <v>5782</v>
      </c>
    </row>
    <row r="80" spans="1:15">
      <c r="A80" s="2" t="s">
        <v>1747</v>
      </c>
      <c r="B80" s="5">
        <v>62</v>
      </c>
      <c r="C80" s="87" t="s">
        <v>2664</v>
      </c>
      <c r="D80" s="89" t="s">
        <v>2611</v>
      </c>
      <c r="E80" s="43" t="s">
        <v>1760</v>
      </c>
      <c r="F80" s="32" t="s">
        <v>1860</v>
      </c>
      <c r="G80" s="16">
        <v>8500</v>
      </c>
      <c r="H80" s="2" t="s">
        <v>1754</v>
      </c>
      <c r="J80" s="2">
        <v>0.5</v>
      </c>
      <c r="K80" s="1" t="s">
        <v>2613</v>
      </c>
      <c r="L80" s="89" t="s">
        <v>1755</v>
      </c>
      <c r="O80" s="36" t="s">
        <v>1047</v>
      </c>
    </row>
    <row r="81" spans="1:15" s="11" customFormat="1">
      <c r="A81" s="5" t="s">
        <v>1095</v>
      </c>
      <c r="B81" s="5">
        <v>37</v>
      </c>
      <c r="C81" s="88" t="s">
        <v>2664</v>
      </c>
      <c r="D81" s="89" t="s">
        <v>1105</v>
      </c>
      <c r="E81" s="46" t="s">
        <v>2461</v>
      </c>
      <c r="F81" s="91" t="s">
        <v>2818</v>
      </c>
      <c r="G81" s="14"/>
      <c r="H81" s="5" t="s">
        <v>1871</v>
      </c>
      <c r="I81" s="5"/>
      <c r="J81" s="5"/>
      <c r="K81" t="s">
        <v>1749</v>
      </c>
      <c r="L81" s="57"/>
      <c r="M81" s="58"/>
      <c r="N81" s="91"/>
      <c r="O81" s="58"/>
    </row>
    <row r="82" spans="1:15">
      <c r="A82" s="5" t="s">
        <v>1095</v>
      </c>
      <c r="B82" s="5">
        <v>37</v>
      </c>
      <c r="C82" s="88" t="s">
        <v>2664</v>
      </c>
      <c r="D82" s="89" t="s">
        <v>1104</v>
      </c>
      <c r="E82" s="46" t="s">
        <v>2461</v>
      </c>
      <c r="F82" s="91" t="s">
        <v>2821</v>
      </c>
      <c r="H82" s="5" t="s">
        <v>1106</v>
      </c>
      <c r="K82" t="s">
        <v>1749</v>
      </c>
    </row>
    <row r="83" spans="1:15">
      <c r="A83" s="2" t="s">
        <v>468</v>
      </c>
      <c r="B83" s="2">
        <v>54</v>
      </c>
      <c r="C83" s="87" t="s">
        <v>2664</v>
      </c>
      <c r="D83" s="89" t="s">
        <v>4414</v>
      </c>
      <c r="E83" s="43" t="s">
        <v>2821</v>
      </c>
      <c r="F83" s="32" t="s">
        <v>1747</v>
      </c>
      <c r="G83" s="16">
        <v>1000</v>
      </c>
      <c r="H83" s="2" t="s">
        <v>1750</v>
      </c>
      <c r="I83" s="2"/>
      <c r="J83" s="2">
        <v>2</v>
      </c>
      <c r="K83" s="1" t="s">
        <v>4415</v>
      </c>
      <c r="L83" s="89" t="s">
        <v>1755</v>
      </c>
      <c r="M83" s="36"/>
      <c r="N83" s="32"/>
      <c r="O83" s="36" t="s">
        <v>4416</v>
      </c>
    </row>
    <row r="84" spans="1:15">
      <c r="A84" s="2" t="s">
        <v>364</v>
      </c>
      <c r="B84" s="2">
        <v>66</v>
      </c>
      <c r="C84" s="88" t="s">
        <v>2664</v>
      </c>
      <c r="D84" s="89" t="s">
        <v>1986</v>
      </c>
      <c r="E84" s="43" t="s">
        <v>2821</v>
      </c>
      <c r="F84" s="32" t="s">
        <v>2818</v>
      </c>
      <c r="G84" s="16">
        <v>50</v>
      </c>
      <c r="H84" s="2" t="s">
        <v>1989</v>
      </c>
      <c r="I84" s="2"/>
      <c r="J84" s="2">
        <v>2</v>
      </c>
      <c r="K84" s="1" t="s">
        <v>1753</v>
      </c>
      <c r="L84" s="106" t="s">
        <v>1993</v>
      </c>
      <c r="M84" s="36"/>
      <c r="N84" s="32"/>
      <c r="O84" s="36"/>
    </row>
    <row r="85" spans="1:15">
      <c r="A85" s="2" t="s">
        <v>363</v>
      </c>
      <c r="B85" s="2">
        <v>124</v>
      </c>
      <c r="C85" s="87" t="s">
        <v>2664</v>
      </c>
      <c r="D85" s="89" t="s">
        <v>967</v>
      </c>
      <c r="E85" s="43" t="s">
        <v>1759</v>
      </c>
      <c r="F85" s="32" t="s">
        <v>1747</v>
      </c>
      <c r="G85" s="16">
        <v>500</v>
      </c>
      <c r="H85" s="2" t="s">
        <v>1756</v>
      </c>
      <c r="I85" s="2"/>
      <c r="J85" s="2">
        <v>6</v>
      </c>
      <c r="K85" s="1" t="s">
        <v>1751</v>
      </c>
      <c r="L85" s="89" t="s">
        <v>3311</v>
      </c>
      <c r="M85" s="36"/>
      <c r="N85" s="32"/>
      <c r="O85" s="36"/>
    </row>
    <row r="86" spans="1:15">
      <c r="A86" s="2" t="s">
        <v>363</v>
      </c>
      <c r="B86" s="2">
        <v>124</v>
      </c>
      <c r="C86" s="87" t="s">
        <v>2664</v>
      </c>
      <c r="D86" s="89" t="s">
        <v>964</v>
      </c>
      <c r="E86" s="43" t="s">
        <v>1759</v>
      </c>
      <c r="F86" s="32" t="s">
        <v>2818</v>
      </c>
      <c r="G86" s="16">
        <v>350</v>
      </c>
      <c r="H86" s="2" t="s">
        <v>1754</v>
      </c>
      <c r="I86" s="2"/>
      <c r="J86" s="2">
        <v>1</v>
      </c>
      <c r="K86" s="1" t="s">
        <v>1867</v>
      </c>
      <c r="L86" s="89" t="s">
        <v>2823</v>
      </c>
      <c r="M86" s="36"/>
      <c r="N86" s="32"/>
      <c r="O86" s="36"/>
    </row>
    <row r="87" spans="1:15">
      <c r="A87" s="2" t="s">
        <v>363</v>
      </c>
      <c r="B87" s="2">
        <v>124</v>
      </c>
      <c r="C87" s="87" t="s">
        <v>2664</v>
      </c>
      <c r="D87" s="89" t="s">
        <v>963</v>
      </c>
      <c r="E87" s="43" t="s">
        <v>1759</v>
      </c>
      <c r="F87" s="32" t="s">
        <v>2821</v>
      </c>
      <c r="G87" s="16">
        <v>250</v>
      </c>
      <c r="H87" s="2" t="s">
        <v>1754</v>
      </c>
      <c r="I87" s="2"/>
      <c r="J87" s="2">
        <v>1.8</v>
      </c>
      <c r="K87" s="1" t="s">
        <v>1753</v>
      </c>
      <c r="L87" s="89" t="s">
        <v>2823</v>
      </c>
      <c r="M87" s="36"/>
      <c r="N87" s="32"/>
      <c r="O87" s="36"/>
    </row>
    <row r="88" spans="1:15">
      <c r="A88" s="2" t="s">
        <v>364</v>
      </c>
      <c r="B88" s="2">
        <v>65</v>
      </c>
      <c r="C88" s="87" t="s">
        <v>2664</v>
      </c>
      <c r="D88" s="89" t="s">
        <v>1979</v>
      </c>
      <c r="E88" s="43" t="s">
        <v>1759</v>
      </c>
      <c r="F88" s="32" t="s">
        <v>2818</v>
      </c>
      <c r="G88" s="16">
        <v>60</v>
      </c>
      <c r="H88" s="2" t="s">
        <v>1754</v>
      </c>
      <c r="I88" s="2"/>
      <c r="J88" s="2">
        <v>2</v>
      </c>
      <c r="K88" s="1" t="s">
        <v>1753</v>
      </c>
      <c r="L88" s="89" t="s">
        <v>2823</v>
      </c>
      <c r="M88" s="36"/>
      <c r="N88" s="32"/>
      <c r="O88" s="36" t="s">
        <v>5172</v>
      </c>
    </row>
    <row r="89" spans="1:15">
      <c r="A89" s="2" t="s">
        <v>365</v>
      </c>
      <c r="B89" s="2">
        <v>98</v>
      </c>
      <c r="C89" s="87" t="s">
        <v>2664</v>
      </c>
      <c r="D89" s="89" t="s">
        <v>1884</v>
      </c>
      <c r="E89" s="43" t="s">
        <v>1759</v>
      </c>
      <c r="F89" s="32" t="s">
        <v>1747</v>
      </c>
      <c r="G89" s="16">
        <v>550</v>
      </c>
      <c r="H89" s="2" t="s">
        <v>1750</v>
      </c>
      <c r="I89" s="2"/>
      <c r="J89" s="2">
        <v>4</v>
      </c>
      <c r="K89" s="1" t="s">
        <v>1751</v>
      </c>
      <c r="L89" s="89" t="s">
        <v>2823</v>
      </c>
      <c r="M89" s="36"/>
      <c r="N89" s="32"/>
      <c r="O89" s="36"/>
    </row>
    <row r="90" spans="1:15">
      <c r="A90" s="2" t="s">
        <v>363</v>
      </c>
      <c r="B90" s="2">
        <v>124</v>
      </c>
      <c r="C90" s="87" t="s">
        <v>2664</v>
      </c>
      <c r="D90" s="89" t="s">
        <v>962</v>
      </c>
      <c r="E90" s="43" t="s">
        <v>1759</v>
      </c>
      <c r="F90" s="32" t="s">
        <v>1860</v>
      </c>
      <c r="G90" s="16">
        <v>200</v>
      </c>
      <c r="H90" s="2" t="s">
        <v>1761</v>
      </c>
      <c r="I90" s="2"/>
      <c r="J90" s="2">
        <v>1</v>
      </c>
      <c r="K90" s="1" t="s">
        <v>1753</v>
      </c>
      <c r="L90" s="89"/>
      <c r="M90" s="36"/>
      <c r="N90" s="32"/>
      <c r="O90" s="36" t="s">
        <v>986</v>
      </c>
    </row>
    <row r="91" spans="1:15">
      <c r="A91" s="2" t="s">
        <v>1917</v>
      </c>
      <c r="B91" s="5">
        <v>60</v>
      </c>
      <c r="C91" s="87" t="s">
        <v>2664</v>
      </c>
      <c r="D91" s="89" t="s">
        <v>3671</v>
      </c>
      <c r="E91" s="43" t="s">
        <v>1759</v>
      </c>
      <c r="F91" s="91" t="s">
        <v>1860</v>
      </c>
      <c r="G91" s="14">
        <v>200</v>
      </c>
      <c r="H91" s="18" t="s">
        <v>3672</v>
      </c>
      <c r="J91" s="5">
        <v>0.5</v>
      </c>
      <c r="K91" t="s">
        <v>1751</v>
      </c>
      <c r="L91" s="57" t="s">
        <v>3311</v>
      </c>
      <c r="O91" s="58" t="s">
        <v>3790</v>
      </c>
    </row>
    <row r="92" spans="1:15">
      <c r="A92" s="5" t="s">
        <v>1095</v>
      </c>
      <c r="B92" s="5">
        <v>37</v>
      </c>
      <c r="C92" s="88" t="s">
        <v>2664</v>
      </c>
      <c r="D92" s="89" t="s">
        <v>1099</v>
      </c>
      <c r="E92" s="46" t="s">
        <v>1759</v>
      </c>
      <c r="F92" s="91" t="s">
        <v>1747</v>
      </c>
      <c r="G92" s="14">
        <v>500</v>
      </c>
      <c r="H92" s="5" t="s">
        <v>1756</v>
      </c>
      <c r="J92" s="5">
        <v>2</v>
      </c>
      <c r="K92" s="1" t="s">
        <v>1867</v>
      </c>
      <c r="L92" s="57" t="s">
        <v>2823</v>
      </c>
      <c r="O92" s="58" t="s">
        <v>1113</v>
      </c>
    </row>
    <row r="93" spans="1:15">
      <c r="A93" s="2" t="s">
        <v>1917</v>
      </c>
      <c r="B93" s="5">
        <v>60</v>
      </c>
      <c r="C93" s="87" t="s">
        <v>2664</v>
      </c>
      <c r="D93" s="89" t="s">
        <v>3791</v>
      </c>
      <c r="E93" s="43" t="s">
        <v>1759</v>
      </c>
      <c r="F93" s="91" t="s">
        <v>2818</v>
      </c>
      <c r="G93" s="14">
        <v>500</v>
      </c>
      <c r="H93" s="2" t="s">
        <v>1754</v>
      </c>
      <c r="J93" s="5">
        <v>1.4</v>
      </c>
      <c r="K93" t="s">
        <v>1751</v>
      </c>
      <c r="L93" s="57" t="s">
        <v>3311</v>
      </c>
    </row>
    <row r="94" spans="1:15">
      <c r="A94" s="2" t="s">
        <v>1297</v>
      </c>
      <c r="B94" s="5">
        <v>36</v>
      </c>
      <c r="C94" s="88" t="s">
        <v>2664</v>
      </c>
      <c r="D94" s="89" t="s">
        <v>1300</v>
      </c>
      <c r="E94" s="531" t="s">
        <v>1760</v>
      </c>
      <c r="F94" s="32" t="s">
        <v>1747</v>
      </c>
      <c r="G94" s="14">
        <v>400</v>
      </c>
      <c r="H94" s="2" t="s">
        <v>1756</v>
      </c>
      <c r="J94" s="5">
        <v>10</v>
      </c>
      <c r="K94" t="s">
        <v>1751</v>
      </c>
      <c r="L94" s="57" t="s">
        <v>2823</v>
      </c>
      <c r="O94" s="58" t="s">
        <v>455</v>
      </c>
    </row>
    <row r="95" spans="1:15">
      <c r="A95" s="2" t="s">
        <v>365</v>
      </c>
      <c r="B95" s="2">
        <v>98</v>
      </c>
      <c r="C95" s="87" t="s">
        <v>2664</v>
      </c>
      <c r="D95" s="89" t="s">
        <v>1746</v>
      </c>
      <c r="E95" s="43" t="s">
        <v>1759</v>
      </c>
      <c r="F95" s="32" t="s">
        <v>1747</v>
      </c>
      <c r="G95" s="16">
        <v>450</v>
      </c>
      <c r="H95" s="2" t="s">
        <v>1752</v>
      </c>
      <c r="I95" s="2"/>
      <c r="J95" s="2">
        <v>3</v>
      </c>
      <c r="K95" s="1" t="s">
        <v>1753</v>
      </c>
      <c r="L95" s="89" t="s">
        <v>2823</v>
      </c>
      <c r="M95" s="36"/>
      <c r="N95" s="32"/>
      <c r="O95" s="36"/>
    </row>
    <row r="96" spans="1:15" s="1" customFormat="1">
      <c r="A96" s="2" t="s">
        <v>1747</v>
      </c>
      <c r="B96" s="5">
        <v>66</v>
      </c>
      <c r="C96" s="88" t="s">
        <v>2664</v>
      </c>
      <c r="D96" s="89" t="s">
        <v>860</v>
      </c>
      <c r="E96" s="45"/>
      <c r="F96" s="91"/>
      <c r="G96" s="14" t="s">
        <v>4039</v>
      </c>
      <c r="H96" s="5"/>
      <c r="I96" s="5"/>
      <c r="J96" s="5"/>
      <c r="K96"/>
      <c r="L96" s="57" t="s">
        <v>861</v>
      </c>
      <c r="M96" s="58"/>
      <c r="N96" s="91"/>
      <c r="O96" s="58" t="s">
        <v>863</v>
      </c>
    </row>
    <row r="97" spans="1:15" s="1" customFormat="1">
      <c r="A97" s="2" t="s">
        <v>364</v>
      </c>
      <c r="B97" s="2">
        <v>66</v>
      </c>
      <c r="C97" s="87" t="s">
        <v>2664</v>
      </c>
      <c r="D97" s="89" t="s">
        <v>1984</v>
      </c>
      <c r="E97" s="43" t="s">
        <v>1760</v>
      </c>
      <c r="F97" s="32" t="s">
        <v>1747</v>
      </c>
      <c r="G97" s="16">
        <v>165</v>
      </c>
      <c r="H97" s="2" t="s">
        <v>1750</v>
      </c>
      <c r="I97" s="2"/>
      <c r="J97" s="2">
        <v>2</v>
      </c>
      <c r="K97" s="1" t="s">
        <v>1751</v>
      </c>
      <c r="L97" s="89" t="s">
        <v>1755</v>
      </c>
      <c r="M97" s="36"/>
      <c r="N97" s="32"/>
      <c r="O97" s="36" t="s">
        <v>5174</v>
      </c>
    </row>
  </sheetData>
  <autoFilter ref="A1:O90"/>
  <sortState ref="A2:O97">
    <sortCondition ref="D2:D97"/>
  </sortState>
  <phoneticPr fontId="0" type="noConversion"/>
  <hyperlinks>
    <hyperlink ref="C2" r:id="rId1"/>
    <hyperlink ref="C3" r:id="rId2"/>
    <hyperlink ref="C4" r:id="rId3"/>
    <hyperlink ref="C6" r:id="rId4"/>
    <hyperlink ref="C7" r:id="rId5"/>
    <hyperlink ref="C9" r:id="rId6"/>
    <hyperlink ref="C13" r:id="rId7"/>
    <hyperlink ref="C15" r:id="rId8"/>
    <hyperlink ref="C16" r:id="rId9"/>
    <hyperlink ref="C19" r:id="rId10"/>
    <hyperlink ref="C20" r:id="rId11"/>
    <hyperlink ref="C88" r:id="rId12"/>
    <hyperlink ref="C21" r:id="rId13"/>
    <hyperlink ref="C23" r:id="rId14"/>
    <hyperlink ref="C27" r:id="rId15"/>
    <hyperlink ref="C28" r:id="rId16"/>
    <hyperlink ref="C30" r:id="rId17"/>
    <hyperlink ref="C32" r:id="rId18"/>
    <hyperlink ref="C66" r:id="rId19"/>
    <hyperlink ref="C33" r:id="rId20"/>
    <hyperlink ref="C67" r:id="rId21"/>
    <hyperlink ref="C34" r:id="rId22"/>
    <hyperlink ref="C35" r:id="rId23"/>
    <hyperlink ref="C36" r:id="rId24"/>
    <hyperlink ref="C37" r:id="rId25"/>
    <hyperlink ref="C38" r:id="rId26"/>
    <hyperlink ref="C40" r:id="rId27"/>
    <hyperlink ref="C41" r:id="rId28"/>
    <hyperlink ref="C42" r:id="rId29"/>
    <hyperlink ref="C43" r:id="rId30"/>
    <hyperlink ref="C44" r:id="rId31"/>
    <hyperlink ref="C47" r:id="rId32"/>
    <hyperlink ref="C45" r:id="rId33"/>
    <hyperlink ref="C46" r:id="rId34"/>
    <hyperlink ref="C48" r:id="rId35"/>
    <hyperlink ref="C49" r:id="rId36"/>
    <hyperlink ref="C52" r:id="rId37"/>
    <hyperlink ref="C53" r:id="rId38"/>
    <hyperlink ref="C54" r:id="rId39"/>
    <hyperlink ref="C56" r:id="rId40"/>
    <hyperlink ref="C58" r:id="rId41"/>
    <hyperlink ref="C59" r:id="rId42"/>
    <hyperlink ref="C61" r:id="rId43"/>
    <hyperlink ref="C64" r:id="rId44"/>
    <hyperlink ref="C65" r:id="rId45"/>
    <hyperlink ref="C68" r:id="rId46"/>
    <hyperlink ref="C69" r:id="rId47"/>
    <hyperlink ref="C70" r:id="rId48"/>
    <hyperlink ref="C71" r:id="rId49"/>
    <hyperlink ref="C72" r:id="rId50"/>
    <hyperlink ref="C73" r:id="rId51"/>
    <hyperlink ref="C75" r:id="rId52"/>
    <hyperlink ref="C80" r:id="rId53"/>
    <hyperlink ref="C85" r:id="rId54"/>
    <hyperlink ref="C83" r:id="rId55"/>
    <hyperlink ref="C86" r:id="rId56"/>
    <hyperlink ref="C87" r:id="rId57"/>
    <hyperlink ref="C89" r:id="rId58"/>
    <hyperlink ref="C90" r:id="rId59"/>
    <hyperlink ref="C91" r:id="rId60"/>
    <hyperlink ref="C93" r:id="rId61"/>
    <hyperlink ref="C95" r:id="rId62"/>
    <hyperlink ref="C97" r:id="rId63"/>
    <hyperlink ref="C14" r:id="rId64"/>
    <hyperlink ref="C39" r:id="rId65" location="Archaic_lightsaber"/>
    <hyperlink ref="C84" r:id="rId66"/>
    <hyperlink ref="C96" r:id="rId67"/>
    <hyperlink ref="C5" r:id="rId68"/>
    <hyperlink ref="C24" r:id="rId69"/>
    <hyperlink ref="C25" r:id="rId70"/>
    <hyperlink ref="C55" r:id="rId71"/>
    <hyperlink ref="C8" r:id="rId72"/>
    <hyperlink ref="C31" r:id="rId73"/>
    <hyperlink ref="C50" r:id="rId74"/>
    <hyperlink ref="C18" r:id="rId75"/>
    <hyperlink ref="C29" r:id="rId76"/>
    <hyperlink ref="C60" r:id="rId77"/>
    <hyperlink ref="C62" r:id="rId78"/>
    <hyperlink ref="C63" r:id="rId79"/>
    <hyperlink ref="C74" r:id="rId80"/>
    <hyperlink ref="C81" r:id="rId81"/>
    <hyperlink ref="C82" r:id="rId82"/>
    <hyperlink ref="C92" r:id="rId83"/>
    <hyperlink ref="A76" r:id="rId84"/>
    <hyperlink ref="C26" r:id="rId85" location="app_technology"/>
    <hyperlink ref="C51" r:id="rId86"/>
    <hyperlink ref="C57" r:id="rId87"/>
    <hyperlink ref="C77" r:id="rId88"/>
    <hyperlink ref="C78" r:id="rId89"/>
    <hyperlink ref="C22" r:id="rId90"/>
    <hyperlink ref="C10" r:id="rId91"/>
    <hyperlink ref="C94" r:id="rId92"/>
    <hyperlink ref="C17" r:id="rId93"/>
    <hyperlink ref="C79" r:id="rId94"/>
    <hyperlink ref="C11" r:id="rId95"/>
    <hyperlink ref="C12" r:id="rId96"/>
  </hyperlinks>
  <pageMargins left="0.75" right="0.75" top="1" bottom="0.75" header="0.5" footer="0.5"/>
  <headerFooter alignWithMargins="0"/>
  <drawing r:id="rId97"/>
  <legacyDrawing r:id="rId98"/>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F0"/>
  </sheetPr>
  <dimension ref="A1:L46"/>
  <sheetViews>
    <sheetView workbookViewId="0">
      <pane ySplit="1" topLeftCell="A2" activePane="bottomLeft" state="frozen"/>
      <selection pane="bottomLeft" activeCell="A2" sqref="A2"/>
    </sheetView>
  </sheetViews>
  <sheetFormatPr baseColWidth="10" defaultColWidth="8.83203125" defaultRowHeight="12"/>
  <cols>
    <col min="1" max="1" width="3.83203125" style="5" bestFit="1" customWidth="1"/>
    <col min="2" max="2" width="4.1640625" style="5" bestFit="1" customWidth="1"/>
    <col min="3" max="3" width="3.83203125" style="97" bestFit="1" customWidth="1"/>
    <col min="4" max="4" width="24.6640625" style="36" bestFit="1" customWidth="1"/>
    <col min="5" max="5" width="5.1640625" bestFit="1" customWidth="1"/>
    <col min="6" max="6" width="5.33203125" style="5" bestFit="1" customWidth="1"/>
    <col min="8" max="8" width="4.1640625" bestFit="1" customWidth="1"/>
    <col min="9" max="9" width="3.83203125" style="5" bestFit="1" customWidth="1"/>
    <col min="10" max="10" width="10.83203125" style="57" customWidth="1"/>
    <col min="11" max="11" width="8.83203125" style="99"/>
    <col min="12" max="12" width="65.83203125" style="58" customWidth="1"/>
  </cols>
  <sheetData>
    <row r="1" spans="1:12" s="181" customFormat="1" ht="76.5" customHeight="1" thickBot="1">
      <c r="A1" s="160" t="s">
        <v>4898</v>
      </c>
      <c r="B1" s="161" t="s">
        <v>4899</v>
      </c>
      <c r="C1" s="162" t="s">
        <v>1930</v>
      </c>
      <c r="D1" s="163" t="s">
        <v>498</v>
      </c>
      <c r="E1" s="161" t="s">
        <v>2811</v>
      </c>
      <c r="F1" s="161" t="s">
        <v>2812</v>
      </c>
      <c r="G1" s="161" t="s">
        <v>2815</v>
      </c>
      <c r="H1" s="161" t="s">
        <v>2814</v>
      </c>
      <c r="I1" s="161" t="s">
        <v>2809</v>
      </c>
      <c r="J1" s="162" t="s">
        <v>497</v>
      </c>
      <c r="K1" s="166" t="s">
        <v>526</v>
      </c>
      <c r="L1" s="163" t="s">
        <v>2878</v>
      </c>
    </row>
    <row r="2" spans="1:12" s="1" customFormat="1">
      <c r="A2" s="5" t="s">
        <v>1095</v>
      </c>
      <c r="B2" s="2">
        <v>42</v>
      </c>
      <c r="C2" s="96" t="s">
        <v>2664</v>
      </c>
      <c r="D2" s="36" t="s">
        <v>2993</v>
      </c>
      <c r="E2" s="1">
        <v>500</v>
      </c>
      <c r="F2" s="5" t="s">
        <v>3153</v>
      </c>
      <c r="G2" t="s">
        <v>1867</v>
      </c>
      <c r="H2" s="1">
        <v>1</v>
      </c>
      <c r="I2" s="5" t="s">
        <v>1860</v>
      </c>
      <c r="J2" s="57" t="s">
        <v>3309</v>
      </c>
      <c r="K2" s="99" t="s">
        <v>4527</v>
      </c>
      <c r="L2" s="58" t="s">
        <v>2856</v>
      </c>
    </row>
    <row r="3" spans="1:12" s="1" customFormat="1">
      <c r="A3" s="9" t="s">
        <v>2665</v>
      </c>
      <c r="B3" s="2"/>
      <c r="C3" s="96" t="s">
        <v>2664</v>
      </c>
      <c r="D3" s="36" t="s">
        <v>4696</v>
      </c>
      <c r="E3" s="1">
        <v>750</v>
      </c>
      <c r="F3" s="2" t="s">
        <v>3153</v>
      </c>
      <c r="G3" s="1" t="s">
        <v>2822</v>
      </c>
      <c r="H3" s="1">
        <v>1</v>
      </c>
      <c r="I3" s="7" t="s">
        <v>2821</v>
      </c>
      <c r="J3" s="89" t="s">
        <v>3309</v>
      </c>
      <c r="K3" s="26" t="s">
        <v>587</v>
      </c>
      <c r="L3" s="36" t="s">
        <v>4697</v>
      </c>
    </row>
    <row r="4" spans="1:12" s="1" customFormat="1">
      <c r="A4" s="2" t="s">
        <v>365</v>
      </c>
      <c r="B4" s="2">
        <v>100</v>
      </c>
      <c r="C4" s="95" t="s">
        <v>2664</v>
      </c>
      <c r="D4" s="36" t="s">
        <v>3317</v>
      </c>
      <c r="E4" s="1">
        <v>1500</v>
      </c>
      <c r="F4" s="2" t="s">
        <v>3314</v>
      </c>
      <c r="H4" s="1">
        <v>0.5</v>
      </c>
      <c r="I4" s="2" t="s">
        <v>8</v>
      </c>
      <c r="J4" s="89" t="s">
        <v>3309</v>
      </c>
      <c r="K4" s="26" t="s">
        <v>3315</v>
      </c>
      <c r="L4" s="36"/>
    </row>
    <row r="5" spans="1:12" s="1" customFormat="1">
      <c r="A5" s="9" t="s">
        <v>2665</v>
      </c>
      <c r="B5" s="2"/>
      <c r="C5" s="96" t="s">
        <v>2664</v>
      </c>
      <c r="D5" s="36" t="s">
        <v>4698</v>
      </c>
      <c r="E5" s="1">
        <v>2000</v>
      </c>
      <c r="F5" s="2" t="s">
        <v>3148</v>
      </c>
      <c r="G5" s="1" t="s">
        <v>2822</v>
      </c>
      <c r="H5" s="1">
        <v>1.5</v>
      </c>
      <c r="I5" s="2" t="s">
        <v>2821</v>
      </c>
      <c r="J5" s="89" t="s">
        <v>3309</v>
      </c>
      <c r="K5" s="26" t="s">
        <v>587</v>
      </c>
      <c r="L5" s="36" t="s">
        <v>4697</v>
      </c>
    </row>
    <row r="6" spans="1:12" s="1" customFormat="1">
      <c r="A6" s="5" t="s">
        <v>363</v>
      </c>
      <c r="B6" s="2">
        <v>131</v>
      </c>
      <c r="C6" s="95" t="s">
        <v>2664</v>
      </c>
      <c r="D6" s="36" t="s">
        <v>3594</v>
      </c>
      <c r="E6" s="1">
        <v>500</v>
      </c>
      <c r="F6" s="2" t="s">
        <v>3597</v>
      </c>
      <c r="G6" s="1" t="s">
        <v>2822</v>
      </c>
      <c r="H6" s="1">
        <v>0.1</v>
      </c>
      <c r="I6" s="2" t="s">
        <v>365</v>
      </c>
      <c r="J6" s="89" t="s">
        <v>3311</v>
      </c>
      <c r="K6" s="26"/>
      <c r="L6" s="36" t="s">
        <v>3598</v>
      </c>
    </row>
    <row r="7" spans="1:12" s="1" customFormat="1">
      <c r="A7" s="5" t="s">
        <v>1095</v>
      </c>
      <c r="B7" s="2">
        <v>43</v>
      </c>
      <c r="C7" s="97" t="s">
        <v>578</v>
      </c>
      <c r="D7" s="36" t="s">
        <v>2994</v>
      </c>
      <c r="E7" s="1">
        <v>1000</v>
      </c>
      <c r="F7" s="5" t="s">
        <v>2854</v>
      </c>
      <c r="G7" t="s">
        <v>2822</v>
      </c>
      <c r="H7" s="1">
        <v>1</v>
      </c>
      <c r="I7" s="5" t="s">
        <v>1860</v>
      </c>
      <c r="J7" s="57" t="s">
        <v>3309</v>
      </c>
      <c r="K7" s="99" t="s">
        <v>3154</v>
      </c>
      <c r="L7" s="58" t="s">
        <v>2855</v>
      </c>
    </row>
    <row r="8" spans="1:12" s="1" customFormat="1">
      <c r="A8" s="5" t="s">
        <v>363</v>
      </c>
      <c r="B8" s="2">
        <v>131</v>
      </c>
      <c r="C8" s="96" t="s">
        <v>2664</v>
      </c>
      <c r="D8" s="36" t="s">
        <v>3593</v>
      </c>
      <c r="E8" s="1">
        <v>1500</v>
      </c>
      <c r="F8" s="2" t="s">
        <v>3314</v>
      </c>
      <c r="G8" s="1" t="s">
        <v>2822</v>
      </c>
      <c r="H8" s="1">
        <v>0.5</v>
      </c>
      <c r="I8" s="2" t="s">
        <v>8</v>
      </c>
      <c r="J8" s="89" t="s">
        <v>3311</v>
      </c>
      <c r="K8" s="26" t="s">
        <v>3154</v>
      </c>
      <c r="L8" s="36"/>
    </row>
    <row r="9" spans="1:12" s="1" customFormat="1">
      <c r="A9" s="2" t="s">
        <v>365</v>
      </c>
      <c r="B9" s="2">
        <v>100</v>
      </c>
      <c r="C9" s="95" t="s">
        <v>2664</v>
      </c>
      <c r="D9" s="36" t="s">
        <v>3316</v>
      </c>
      <c r="E9" s="1">
        <v>1200</v>
      </c>
      <c r="F9" s="2" t="s">
        <v>3148</v>
      </c>
      <c r="H9" s="1">
        <v>0.5</v>
      </c>
      <c r="I9" s="2" t="s">
        <v>1860</v>
      </c>
      <c r="J9" s="89" t="s">
        <v>2828</v>
      </c>
      <c r="K9" s="26" t="s">
        <v>3315</v>
      </c>
      <c r="L9" s="36"/>
    </row>
    <row r="10" spans="1:12" s="1" customFormat="1">
      <c r="A10" s="5" t="s">
        <v>1095</v>
      </c>
      <c r="B10" s="2">
        <v>43</v>
      </c>
      <c r="C10" s="96" t="s">
        <v>2664</v>
      </c>
      <c r="D10" s="36" t="s">
        <v>2852</v>
      </c>
      <c r="E10" s="1">
        <v>800</v>
      </c>
      <c r="F10" s="5" t="s">
        <v>3148</v>
      </c>
      <c r="G10" t="s">
        <v>2822</v>
      </c>
      <c r="H10" s="1">
        <v>0.5</v>
      </c>
      <c r="I10" s="5" t="s">
        <v>1860</v>
      </c>
      <c r="J10" s="57" t="s">
        <v>3309</v>
      </c>
      <c r="K10" s="99" t="s">
        <v>3315</v>
      </c>
      <c r="L10" s="58"/>
    </row>
    <row r="11" spans="1:12" s="1" customFormat="1">
      <c r="A11" s="2" t="s">
        <v>365</v>
      </c>
      <c r="B11" s="2">
        <v>100</v>
      </c>
      <c r="C11" s="95" t="s">
        <v>2664</v>
      </c>
      <c r="D11" s="36" t="s">
        <v>3149</v>
      </c>
      <c r="E11" s="1">
        <v>500</v>
      </c>
      <c r="F11" s="2" t="s">
        <v>3148</v>
      </c>
      <c r="H11" s="1">
        <v>0.5</v>
      </c>
      <c r="I11" s="2" t="s">
        <v>1860</v>
      </c>
      <c r="J11" s="89" t="s">
        <v>3309</v>
      </c>
      <c r="K11" s="26" t="s">
        <v>3154</v>
      </c>
      <c r="L11" s="36"/>
    </row>
    <row r="12" spans="1:12">
      <c r="A12" s="2" t="s">
        <v>365</v>
      </c>
      <c r="B12" s="2">
        <v>100</v>
      </c>
      <c r="C12" s="95" t="s">
        <v>2664</v>
      </c>
      <c r="D12" s="36" t="s">
        <v>3150</v>
      </c>
      <c r="E12" s="1">
        <v>700</v>
      </c>
      <c r="F12" s="2" t="s">
        <v>3153</v>
      </c>
      <c r="G12" s="1"/>
      <c r="H12" s="1">
        <v>0.5</v>
      </c>
      <c r="I12" s="2" t="s">
        <v>1860</v>
      </c>
      <c r="J12" s="89" t="s">
        <v>3309</v>
      </c>
      <c r="K12" s="26" t="s">
        <v>3315</v>
      </c>
      <c r="L12" s="36" t="s">
        <v>3156</v>
      </c>
    </row>
    <row r="13" spans="1:12" s="11" customFormat="1" ht="24">
      <c r="A13" s="12" t="s">
        <v>1095</v>
      </c>
      <c r="B13" s="10">
        <v>43</v>
      </c>
      <c r="C13" s="97" t="s">
        <v>578</v>
      </c>
      <c r="D13" s="110" t="s">
        <v>2853</v>
      </c>
      <c r="E13" s="13">
        <v>300</v>
      </c>
      <c r="F13" s="12" t="s">
        <v>3153</v>
      </c>
      <c r="G13" s="11" t="s">
        <v>2822</v>
      </c>
      <c r="H13" s="13">
        <v>0.5</v>
      </c>
      <c r="I13" s="12" t="s">
        <v>1860</v>
      </c>
      <c r="J13" s="127" t="s">
        <v>3309</v>
      </c>
      <c r="K13" s="125" t="s">
        <v>3154</v>
      </c>
      <c r="L13" s="131" t="s">
        <v>2857</v>
      </c>
    </row>
    <row r="14" spans="1:12">
      <c r="A14" s="2" t="s">
        <v>365</v>
      </c>
      <c r="B14" s="2">
        <v>100</v>
      </c>
      <c r="C14" s="97" t="s">
        <v>578</v>
      </c>
      <c r="D14" s="36" t="s">
        <v>3151</v>
      </c>
      <c r="E14" s="1">
        <v>100</v>
      </c>
      <c r="F14" s="2"/>
      <c r="G14" s="1"/>
      <c r="H14" s="1">
        <v>0.5</v>
      </c>
      <c r="I14" s="2" t="s">
        <v>365</v>
      </c>
      <c r="J14" s="89" t="s">
        <v>2823</v>
      </c>
      <c r="K14" s="26"/>
      <c r="L14" s="36" t="s">
        <v>1872</v>
      </c>
    </row>
    <row r="15" spans="1:12">
      <c r="A15" s="2" t="s">
        <v>365</v>
      </c>
      <c r="B15" s="2">
        <v>100</v>
      </c>
      <c r="C15" s="95" t="s">
        <v>2664</v>
      </c>
      <c r="D15" s="36" t="s">
        <v>3152</v>
      </c>
      <c r="E15" s="1">
        <v>1500</v>
      </c>
      <c r="F15" s="2" t="s">
        <v>3153</v>
      </c>
      <c r="G15" s="1"/>
      <c r="H15" s="1">
        <v>0.5</v>
      </c>
      <c r="I15" s="2" t="s">
        <v>1860</v>
      </c>
      <c r="J15" s="89" t="s">
        <v>3309</v>
      </c>
      <c r="K15" s="26" t="s">
        <v>3155</v>
      </c>
      <c r="L15" s="36" t="s">
        <v>1733</v>
      </c>
    </row>
    <row r="16" spans="1:12">
      <c r="A16" s="5" t="s">
        <v>363</v>
      </c>
      <c r="B16" s="2">
        <v>132</v>
      </c>
      <c r="C16" s="95" t="s">
        <v>2664</v>
      </c>
      <c r="D16" s="36" t="s">
        <v>537</v>
      </c>
      <c r="E16" s="1">
        <v>250</v>
      </c>
      <c r="F16" s="5" t="s">
        <v>1993</v>
      </c>
      <c r="G16" s="5" t="s">
        <v>1993</v>
      </c>
      <c r="H16" s="14">
        <v>0.1</v>
      </c>
      <c r="I16" s="5" t="s">
        <v>365</v>
      </c>
      <c r="J16" s="89" t="s">
        <v>2823</v>
      </c>
      <c r="K16" s="99" t="s">
        <v>1993</v>
      </c>
    </row>
    <row r="17" spans="2:2">
      <c r="B17" s="2"/>
    </row>
    <row r="18" spans="2:2">
      <c r="B18" s="2"/>
    </row>
    <row r="19" spans="2:2">
      <c r="B19" s="2"/>
    </row>
    <row r="20" spans="2:2">
      <c r="B20" s="2"/>
    </row>
    <row r="21" spans="2:2">
      <c r="B21" s="2"/>
    </row>
    <row r="22" spans="2:2">
      <c r="B22" s="2"/>
    </row>
    <row r="23" spans="2:2">
      <c r="B23" s="2"/>
    </row>
    <row r="24" spans="2:2">
      <c r="B24" s="2"/>
    </row>
    <row r="25" spans="2:2">
      <c r="B25" s="2"/>
    </row>
    <row r="26" spans="2:2">
      <c r="B26" s="2"/>
    </row>
    <row r="27" spans="2:2">
      <c r="B27" s="2"/>
    </row>
    <row r="28" spans="2:2">
      <c r="B28" s="2"/>
    </row>
    <row r="29" spans="2:2">
      <c r="B29" s="2"/>
    </row>
    <row r="30" spans="2:2">
      <c r="B30" s="2"/>
    </row>
    <row r="31" spans="2:2">
      <c r="B31" s="2"/>
    </row>
    <row r="32" spans="2:2">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sheetData>
  <autoFilter ref="A1:L12"/>
  <sortState ref="A2:L16">
    <sortCondition ref="D2:D16"/>
  </sortState>
  <phoneticPr fontId="0" type="noConversion"/>
  <hyperlinks>
    <hyperlink ref="A3" r:id="rId1"/>
    <hyperlink ref="A5" r:id="rId2"/>
    <hyperlink ref="C4" r:id="rId3"/>
    <hyperlink ref="C6" r:id="rId4"/>
    <hyperlink ref="C9" r:id="rId5"/>
    <hyperlink ref="C11" r:id="rId6"/>
    <hyperlink ref="C12" r:id="rId7"/>
    <hyperlink ref="C15" r:id="rId8"/>
    <hyperlink ref="C16" r:id="rId9"/>
    <hyperlink ref="C3" r:id="rId10"/>
    <hyperlink ref="C5" r:id="rId11"/>
    <hyperlink ref="C2" r:id="rId12"/>
    <hyperlink ref="C8" r:id="rId13"/>
    <hyperlink ref="C10" r:id="rId14"/>
  </hyperlinks>
  <pageMargins left="0.75" right="0.75" top="1" bottom="0.75" header="0.5" footer="0.5"/>
  <headerFooter alignWithMargins="0"/>
  <legacyDrawing r:id="rId1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F0"/>
  </sheetPr>
  <dimension ref="A1:P132"/>
  <sheetViews>
    <sheetView workbookViewId="0">
      <pane ySplit="1" topLeftCell="A2" activePane="bottomLeft" state="frozen"/>
      <selection pane="bottomLeft" activeCell="A2" sqref="A2"/>
    </sheetView>
  </sheetViews>
  <sheetFormatPr baseColWidth="10" defaultColWidth="8.83203125" defaultRowHeight="12"/>
  <cols>
    <col min="1" max="1" width="4.5" style="316" customWidth="1"/>
    <col min="2" max="2" width="4.1640625" style="5" bestFit="1" customWidth="1"/>
    <col min="3" max="3" width="3.83203125" style="23" bestFit="1" customWidth="1"/>
    <col min="4" max="4" width="32.5" style="89" bestFit="1" customWidth="1"/>
    <col min="5" max="5" width="3.83203125" style="99" customWidth="1"/>
    <col min="6" max="6" width="10" customWidth="1"/>
    <col min="7" max="11" width="6.6640625" style="5" bestFit="1" customWidth="1"/>
    <col min="12" max="12" width="6.5" style="5" customWidth="1"/>
    <col min="13" max="13" width="15.33203125" style="57" bestFit="1" customWidth="1"/>
    <col min="14" max="14" width="3.83203125" style="99" bestFit="1" customWidth="1"/>
    <col min="15" max="15" width="8.6640625" style="99" bestFit="1" customWidth="1"/>
    <col min="16" max="16" width="112" style="58" bestFit="1" customWidth="1"/>
  </cols>
  <sheetData>
    <row r="1" spans="1:16" s="181" customFormat="1" ht="67.5" customHeight="1" thickBot="1">
      <c r="A1" s="360" t="s">
        <v>4898</v>
      </c>
      <c r="B1" s="161" t="s">
        <v>4899</v>
      </c>
      <c r="C1" s="162" t="s">
        <v>1930</v>
      </c>
      <c r="D1" s="182" t="s">
        <v>504</v>
      </c>
      <c r="E1" s="166" t="s">
        <v>2289</v>
      </c>
      <c r="F1" s="161" t="s">
        <v>2811</v>
      </c>
      <c r="G1" s="165" t="s">
        <v>366</v>
      </c>
      <c r="H1" s="165" t="s">
        <v>367</v>
      </c>
      <c r="I1" s="165" t="s">
        <v>368</v>
      </c>
      <c r="J1" s="165" t="s">
        <v>369</v>
      </c>
      <c r="K1" s="165" t="s">
        <v>370</v>
      </c>
      <c r="L1" s="161" t="s">
        <v>2814</v>
      </c>
      <c r="M1" s="162" t="s">
        <v>497</v>
      </c>
      <c r="N1" s="180" t="s">
        <v>503</v>
      </c>
      <c r="O1" s="180" t="s">
        <v>502</v>
      </c>
      <c r="P1" s="163" t="s">
        <v>2878</v>
      </c>
    </row>
    <row r="2" spans="1:16" s="1" customFormat="1">
      <c r="A2" s="318" t="s">
        <v>363</v>
      </c>
      <c r="B2" s="2">
        <v>282</v>
      </c>
      <c r="C2" s="88" t="s">
        <v>2664</v>
      </c>
      <c r="D2" s="89" t="s">
        <v>4799</v>
      </c>
      <c r="E2" s="26">
        <v>-2</v>
      </c>
      <c r="F2" s="1">
        <v>8000</v>
      </c>
      <c r="G2" s="2">
        <v>6</v>
      </c>
      <c r="H2" s="2">
        <v>2</v>
      </c>
      <c r="I2" s="2">
        <v>3</v>
      </c>
      <c r="J2" s="2"/>
      <c r="K2" s="2"/>
      <c r="L2" s="2">
        <v>10</v>
      </c>
      <c r="M2" s="89" t="s">
        <v>3634</v>
      </c>
      <c r="N2" s="26"/>
      <c r="O2" s="26" t="s">
        <v>588</v>
      </c>
      <c r="P2" s="36"/>
    </row>
    <row r="3" spans="1:16" s="1" customFormat="1">
      <c r="A3" s="318" t="s">
        <v>363</v>
      </c>
      <c r="B3" s="2">
        <v>132</v>
      </c>
      <c r="C3" s="24" t="s">
        <v>2664</v>
      </c>
      <c r="D3" s="89" t="s">
        <v>3721</v>
      </c>
      <c r="E3" s="26">
        <v>-10</v>
      </c>
      <c r="F3" s="1">
        <v>12000</v>
      </c>
      <c r="G3" s="2">
        <v>9</v>
      </c>
      <c r="H3" s="2">
        <v>3</v>
      </c>
      <c r="I3" s="2">
        <v>1</v>
      </c>
      <c r="J3" s="2">
        <v>4</v>
      </c>
      <c r="K3" s="2">
        <v>3</v>
      </c>
      <c r="L3" s="2">
        <v>35</v>
      </c>
      <c r="M3" s="89" t="s">
        <v>3311</v>
      </c>
      <c r="N3" s="26"/>
      <c r="O3" s="26"/>
      <c r="P3" s="36" t="s">
        <v>3723</v>
      </c>
    </row>
    <row r="4" spans="1:16" s="1" customFormat="1">
      <c r="A4" s="318" t="s">
        <v>1095</v>
      </c>
      <c r="B4" s="2">
        <v>44</v>
      </c>
      <c r="C4" s="88" t="s">
        <v>2664</v>
      </c>
      <c r="D4" s="89" t="s">
        <v>3978</v>
      </c>
      <c r="E4" s="103">
        <v>-2</v>
      </c>
      <c r="F4" s="219">
        <v>4000</v>
      </c>
      <c r="G4" s="2">
        <v>2</v>
      </c>
      <c r="H4" s="2"/>
      <c r="I4" s="2">
        <v>3</v>
      </c>
      <c r="J4" s="2"/>
      <c r="K4" s="2"/>
      <c r="L4" s="2">
        <v>6</v>
      </c>
      <c r="M4" s="57" t="s">
        <v>2823</v>
      </c>
      <c r="N4" s="26">
        <v>2</v>
      </c>
      <c r="O4" s="26"/>
      <c r="P4" s="36" t="s">
        <v>3985</v>
      </c>
    </row>
    <row r="5" spans="1:16">
      <c r="A5" s="318" t="s">
        <v>363</v>
      </c>
      <c r="B5" s="2">
        <v>132</v>
      </c>
      <c r="C5" s="24" t="s">
        <v>2664</v>
      </c>
      <c r="D5" s="89" t="s">
        <v>3606</v>
      </c>
      <c r="E5" s="26">
        <v>-5</v>
      </c>
      <c r="F5" s="1">
        <v>7000</v>
      </c>
      <c r="G5" s="2">
        <v>8</v>
      </c>
      <c r="H5" s="2">
        <v>2</v>
      </c>
      <c r="I5" s="2">
        <v>2</v>
      </c>
      <c r="J5" s="2">
        <v>4</v>
      </c>
      <c r="K5" s="2">
        <v>3</v>
      </c>
      <c r="L5" s="2">
        <v>16</v>
      </c>
      <c r="M5" s="89" t="s">
        <v>3309</v>
      </c>
      <c r="N5" s="26"/>
      <c r="O5" s="26"/>
      <c r="P5" s="36"/>
    </row>
    <row r="6" spans="1:16" s="1" customFormat="1">
      <c r="A6" s="318" t="s">
        <v>363</v>
      </c>
      <c r="B6" s="2">
        <v>132</v>
      </c>
      <c r="C6" s="24" t="s">
        <v>2664</v>
      </c>
      <c r="D6" s="89" t="s">
        <v>3722</v>
      </c>
      <c r="E6" s="26">
        <v>-10</v>
      </c>
      <c r="F6" s="1">
        <v>15000</v>
      </c>
      <c r="G6" s="2">
        <v>10</v>
      </c>
      <c r="H6" s="2">
        <v>4</v>
      </c>
      <c r="I6" s="2">
        <v>1</v>
      </c>
      <c r="J6" s="2">
        <v>4</v>
      </c>
      <c r="K6" s="2">
        <v>3</v>
      </c>
      <c r="L6" s="2">
        <v>30</v>
      </c>
      <c r="M6" s="89" t="s">
        <v>3309</v>
      </c>
      <c r="N6" s="26"/>
      <c r="O6" s="26"/>
      <c r="P6" s="36"/>
    </row>
    <row r="7" spans="1:16">
      <c r="A7" s="318" t="s">
        <v>364</v>
      </c>
      <c r="B7" s="2">
        <v>71</v>
      </c>
      <c r="C7" s="24" t="s">
        <v>2664</v>
      </c>
      <c r="D7" s="89" t="s">
        <v>585</v>
      </c>
      <c r="E7" s="26">
        <v>-10</v>
      </c>
      <c r="F7" s="1">
        <v>19000</v>
      </c>
      <c r="G7" s="2">
        <v>9</v>
      </c>
      <c r="H7" s="2">
        <v>4</v>
      </c>
      <c r="I7" s="2">
        <v>1</v>
      </c>
      <c r="J7" s="2">
        <v>4</v>
      </c>
      <c r="K7" s="2">
        <v>3</v>
      </c>
      <c r="L7" s="2">
        <v>32</v>
      </c>
      <c r="M7" s="89" t="s">
        <v>3309</v>
      </c>
      <c r="N7" s="26">
        <v>2</v>
      </c>
      <c r="O7" s="26" t="s">
        <v>588</v>
      </c>
      <c r="P7" s="36"/>
    </row>
    <row r="8" spans="1:16" s="1" customFormat="1">
      <c r="A8" s="318" t="s">
        <v>364</v>
      </c>
      <c r="B8" s="2">
        <v>70</v>
      </c>
      <c r="C8" s="24" t="s">
        <v>2664</v>
      </c>
      <c r="D8" s="89" t="s">
        <v>5219</v>
      </c>
      <c r="E8" s="26">
        <v>-2</v>
      </c>
      <c r="F8" s="1">
        <v>3500</v>
      </c>
      <c r="G8" s="2">
        <v>5</v>
      </c>
      <c r="H8" s="2">
        <v>2</v>
      </c>
      <c r="I8" s="2">
        <v>3</v>
      </c>
      <c r="J8" s="2"/>
      <c r="K8" s="2"/>
      <c r="L8" s="2">
        <v>10</v>
      </c>
      <c r="M8" s="89" t="s">
        <v>3309</v>
      </c>
      <c r="N8" s="26"/>
      <c r="O8" s="26"/>
      <c r="P8" s="36"/>
    </row>
    <row r="9" spans="1:16" s="1" customFormat="1">
      <c r="A9" s="318" t="s">
        <v>364</v>
      </c>
      <c r="B9" s="2">
        <v>70</v>
      </c>
      <c r="C9" s="24" t="s">
        <v>2664</v>
      </c>
      <c r="D9" s="89" t="s">
        <v>5218</v>
      </c>
      <c r="E9" s="26">
        <v>-2</v>
      </c>
      <c r="F9" s="1">
        <v>6500</v>
      </c>
      <c r="G9" s="2">
        <v>4</v>
      </c>
      <c r="H9" s="2">
        <v>2</v>
      </c>
      <c r="I9" s="2">
        <v>3</v>
      </c>
      <c r="J9" s="2"/>
      <c r="K9" s="2"/>
      <c r="L9" s="2">
        <v>12</v>
      </c>
      <c r="M9" s="89" t="s">
        <v>3309</v>
      </c>
      <c r="N9" s="26">
        <v>2</v>
      </c>
      <c r="O9" s="26"/>
      <c r="P9" s="36"/>
    </row>
    <row r="10" spans="1:16" s="1" customFormat="1">
      <c r="A10" s="318" t="s">
        <v>364</v>
      </c>
      <c r="B10" s="2">
        <v>71</v>
      </c>
      <c r="C10" s="24" t="s">
        <v>2664</v>
      </c>
      <c r="D10" s="89" t="s">
        <v>5222</v>
      </c>
      <c r="E10" s="26">
        <v>-5</v>
      </c>
      <c r="F10" s="1">
        <v>11000</v>
      </c>
      <c r="G10" s="2">
        <v>7</v>
      </c>
      <c r="H10" s="2">
        <v>2</v>
      </c>
      <c r="I10" s="2">
        <v>2</v>
      </c>
      <c r="J10" s="2">
        <v>4</v>
      </c>
      <c r="K10" s="2">
        <v>3</v>
      </c>
      <c r="L10" s="2">
        <v>17</v>
      </c>
      <c r="M10" s="89" t="s">
        <v>3309</v>
      </c>
      <c r="N10" s="26">
        <v>2</v>
      </c>
      <c r="O10" s="26" t="s">
        <v>588</v>
      </c>
      <c r="P10" s="36"/>
    </row>
    <row r="11" spans="1:16" s="1" customFormat="1">
      <c r="A11" s="318" t="s">
        <v>836</v>
      </c>
      <c r="B11" s="5">
        <v>48</v>
      </c>
      <c r="C11" s="24" t="s">
        <v>2664</v>
      </c>
      <c r="D11" s="89" t="s">
        <v>4678</v>
      </c>
      <c r="E11" s="26">
        <v>-10</v>
      </c>
      <c r="F11">
        <v>45000</v>
      </c>
      <c r="G11" s="5">
        <v>10</v>
      </c>
      <c r="H11" s="5">
        <v>4</v>
      </c>
      <c r="I11" s="5">
        <v>1</v>
      </c>
      <c r="J11" s="5">
        <v>4</v>
      </c>
      <c r="K11" s="5">
        <v>3</v>
      </c>
      <c r="L11" s="5">
        <v>32</v>
      </c>
      <c r="M11" s="57" t="s">
        <v>3642</v>
      </c>
      <c r="N11" s="99">
        <v>2</v>
      </c>
      <c r="O11" s="99"/>
      <c r="P11" s="58" t="s">
        <v>4679</v>
      </c>
    </row>
    <row r="12" spans="1:16" s="1" customFormat="1">
      <c r="A12" s="318" t="s">
        <v>836</v>
      </c>
      <c r="B12" s="5">
        <v>48</v>
      </c>
      <c r="C12" s="24" t="s">
        <v>2664</v>
      </c>
      <c r="D12" s="89" t="s">
        <v>4671</v>
      </c>
      <c r="E12" s="99">
        <v>-2</v>
      </c>
      <c r="F12">
        <v>33500</v>
      </c>
      <c r="G12" s="5">
        <v>5</v>
      </c>
      <c r="H12" s="5">
        <v>2</v>
      </c>
      <c r="I12" s="5">
        <v>3</v>
      </c>
      <c r="J12" s="5"/>
      <c r="K12" s="5"/>
      <c r="L12" s="5">
        <v>10</v>
      </c>
      <c r="M12" s="57" t="s">
        <v>3588</v>
      </c>
      <c r="N12" s="99">
        <v>2</v>
      </c>
      <c r="O12" s="99"/>
      <c r="P12" s="58" t="s">
        <v>4679</v>
      </c>
    </row>
    <row r="13" spans="1:16" s="1" customFormat="1">
      <c r="A13" s="318" t="s">
        <v>836</v>
      </c>
      <c r="B13" s="5">
        <v>48</v>
      </c>
      <c r="C13" s="24" t="s">
        <v>2664</v>
      </c>
      <c r="D13" s="89" t="s">
        <v>4677</v>
      </c>
      <c r="E13" s="26">
        <v>-5</v>
      </c>
      <c r="F13">
        <v>37000</v>
      </c>
      <c r="G13" s="5">
        <v>8</v>
      </c>
      <c r="H13" s="5">
        <v>2</v>
      </c>
      <c r="I13" s="5">
        <v>2</v>
      </c>
      <c r="J13" s="5">
        <v>4</v>
      </c>
      <c r="K13" s="5">
        <v>3</v>
      </c>
      <c r="L13" s="5">
        <v>17</v>
      </c>
      <c r="M13" s="57" t="s">
        <v>3642</v>
      </c>
      <c r="N13" s="99">
        <v>2</v>
      </c>
      <c r="O13" s="99"/>
      <c r="P13" s="58" t="s">
        <v>4679</v>
      </c>
    </row>
    <row r="14" spans="1:16" s="1" customFormat="1">
      <c r="A14" s="318" t="s">
        <v>1095</v>
      </c>
      <c r="B14" s="2">
        <v>44</v>
      </c>
      <c r="C14" s="88" t="s">
        <v>2664</v>
      </c>
      <c r="D14" s="89" t="s">
        <v>3981</v>
      </c>
      <c r="E14" s="103">
        <v>-5</v>
      </c>
      <c r="F14" s="219">
        <v>4000</v>
      </c>
      <c r="G14" s="2"/>
      <c r="H14" s="2">
        <v>3</v>
      </c>
      <c r="I14" s="2"/>
      <c r="J14" s="2">
        <v>4</v>
      </c>
      <c r="K14" s="2">
        <v>3</v>
      </c>
      <c r="L14" s="2">
        <v>9</v>
      </c>
      <c r="M14" s="57" t="s">
        <v>2823</v>
      </c>
      <c r="N14" s="26"/>
      <c r="O14" s="26"/>
      <c r="P14" s="36" t="s">
        <v>4100</v>
      </c>
    </row>
    <row r="15" spans="1:16" s="1" customFormat="1">
      <c r="A15" s="318" t="s">
        <v>363</v>
      </c>
      <c r="B15" s="2">
        <v>132</v>
      </c>
      <c r="C15" s="24" t="s">
        <v>2664</v>
      </c>
      <c r="D15" s="89" t="s">
        <v>3599</v>
      </c>
      <c r="E15" s="26">
        <v>-2</v>
      </c>
      <c r="F15" s="1">
        <v>500</v>
      </c>
      <c r="G15" s="2">
        <v>2</v>
      </c>
      <c r="H15" s="2"/>
      <c r="I15" s="2">
        <v>5</v>
      </c>
      <c r="J15" s="2"/>
      <c r="K15" s="2"/>
      <c r="L15" s="2">
        <v>3</v>
      </c>
      <c r="M15" s="89"/>
      <c r="N15" s="26"/>
      <c r="O15" s="26"/>
      <c r="P15" s="36"/>
    </row>
    <row r="16" spans="1:16" s="1" customFormat="1">
      <c r="A16" s="318" t="s">
        <v>364</v>
      </c>
      <c r="B16" s="5">
        <v>179</v>
      </c>
      <c r="C16" s="88" t="s">
        <v>2664</v>
      </c>
      <c r="D16" s="89" t="s">
        <v>4801</v>
      </c>
      <c r="E16" s="26">
        <v>-2</v>
      </c>
      <c r="F16"/>
      <c r="G16" s="5">
        <v>2</v>
      </c>
      <c r="H16" s="5">
        <v>1</v>
      </c>
      <c r="I16" s="5">
        <v>4</v>
      </c>
      <c r="J16" s="5"/>
      <c r="K16" s="5"/>
      <c r="L16" s="5"/>
      <c r="M16" s="57"/>
      <c r="N16" s="99"/>
      <c r="O16" s="99"/>
      <c r="P16" s="58"/>
    </row>
    <row r="17" spans="1:16" s="1" customFormat="1">
      <c r="A17" s="318" t="s">
        <v>1747</v>
      </c>
      <c r="B17" s="2">
        <v>98</v>
      </c>
      <c r="C17" s="31" t="s">
        <v>2664</v>
      </c>
      <c r="D17" s="89" t="s">
        <v>4883</v>
      </c>
      <c r="E17" s="26">
        <v>-5</v>
      </c>
      <c r="G17" s="2">
        <v>9</v>
      </c>
      <c r="H17" s="2">
        <v>2</v>
      </c>
      <c r="I17" s="2">
        <v>2</v>
      </c>
      <c r="J17" s="2">
        <v>4</v>
      </c>
      <c r="K17" s="2">
        <v>3</v>
      </c>
      <c r="L17" s="2">
        <v>18</v>
      </c>
      <c r="M17" s="89" t="s">
        <v>1755</v>
      </c>
      <c r="N17" s="26">
        <v>6</v>
      </c>
      <c r="O17" s="26" t="s">
        <v>588</v>
      </c>
      <c r="P17" s="36" t="s">
        <v>3636</v>
      </c>
    </row>
    <row r="18" spans="1:16" s="1" customFormat="1">
      <c r="A18" s="318" t="s">
        <v>1917</v>
      </c>
      <c r="B18" s="5">
        <v>64</v>
      </c>
      <c r="C18" s="24" t="s">
        <v>2664</v>
      </c>
      <c r="D18" s="89" t="s">
        <v>3701</v>
      </c>
      <c r="E18" s="26">
        <v>-5</v>
      </c>
      <c r="F18">
        <v>6000</v>
      </c>
      <c r="G18" s="5">
        <v>5</v>
      </c>
      <c r="H18" s="5"/>
      <c r="I18" s="5">
        <v>3</v>
      </c>
      <c r="J18" s="5">
        <v>4</v>
      </c>
      <c r="K18" s="5">
        <v>3</v>
      </c>
      <c r="L18" s="5">
        <v>6</v>
      </c>
      <c r="M18" s="89" t="s">
        <v>3311</v>
      </c>
      <c r="N18" s="99"/>
      <c r="O18" s="99"/>
      <c r="P18" s="58" t="s">
        <v>3702</v>
      </c>
    </row>
    <row r="19" spans="1:16">
      <c r="A19" s="318" t="s">
        <v>1095</v>
      </c>
      <c r="B19" s="2">
        <v>44</v>
      </c>
      <c r="C19" s="88" t="s">
        <v>2664</v>
      </c>
      <c r="D19" s="89" t="s">
        <v>3982</v>
      </c>
      <c r="E19" s="103">
        <v>-5</v>
      </c>
      <c r="F19" s="219">
        <v>6000</v>
      </c>
      <c r="G19" s="2">
        <v>6</v>
      </c>
      <c r="H19" s="2">
        <v>2</v>
      </c>
      <c r="I19" s="2">
        <v>3</v>
      </c>
      <c r="J19" s="2">
        <v>4</v>
      </c>
      <c r="K19" s="2">
        <v>3</v>
      </c>
      <c r="L19" s="2">
        <v>13</v>
      </c>
      <c r="M19" s="57" t="s">
        <v>2823</v>
      </c>
      <c r="N19" s="26">
        <v>1</v>
      </c>
      <c r="O19" s="26"/>
      <c r="P19" s="94" t="s">
        <v>4101</v>
      </c>
    </row>
    <row r="20" spans="1:16" s="1" customFormat="1">
      <c r="A20" s="318" t="s">
        <v>363</v>
      </c>
      <c r="B20" s="2">
        <v>132</v>
      </c>
      <c r="C20" s="88" t="s">
        <v>2664</v>
      </c>
      <c r="D20" s="89" t="s">
        <v>3605</v>
      </c>
      <c r="E20" s="26">
        <v>-5</v>
      </c>
      <c r="F20" s="1">
        <v>5000</v>
      </c>
      <c r="G20" s="2">
        <v>7</v>
      </c>
      <c r="H20" s="2"/>
      <c r="I20" s="2">
        <v>2</v>
      </c>
      <c r="J20" s="2">
        <v>4</v>
      </c>
      <c r="K20" s="2">
        <v>3</v>
      </c>
      <c r="L20" s="2">
        <v>13</v>
      </c>
      <c r="M20" s="89" t="s">
        <v>3311</v>
      </c>
      <c r="N20" s="26"/>
      <c r="O20" s="26"/>
      <c r="P20" s="36"/>
    </row>
    <row r="21" spans="1:16" s="1" customFormat="1">
      <c r="A21" s="318" t="s">
        <v>363</v>
      </c>
      <c r="B21" s="2">
        <v>281</v>
      </c>
      <c r="C21" s="88" t="s">
        <v>2664</v>
      </c>
      <c r="D21" s="89" t="s">
        <v>4798</v>
      </c>
      <c r="E21" s="26">
        <v>-2</v>
      </c>
      <c r="F21" s="1">
        <v>8000</v>
      </c>
      <c r="G21" s="2">
        <v>6</v>
      </c>
      <c r="H21" s="2">
        <v>2</v>
      </c>
      <c r="I21" s="2">
        <v>3</v>
      </c>
      <c r="J21" s="2"/>
      <c r="K21" s="2"/>
      <c r="L21" s="2">
        <v>10</v>
      </c>
      <c r="M21" s="89" t="s">
        <v>3634</v>
      </c>
      <c r="N21" s="26"/>
      <c r="O21" s="26" t="s">
        <v>588</v>
      </c>
      <c r="P21" s="36"/>
    </row>
    <row r="22" spans="1:16" s="1" customFormat="1">
      <c r="A22" s="316" t="s">
        <v>1917</v>
      </c>
      <c r="B22" s="2">
        <v>149</v>
      </c>
      <c r="C22" s="88" t="s">
        <v>2664</v>
      </c>
      <c r="D22" s="89" t="s">
        <v>5317</v>
      </c>
      <c r="E22" s="26">
        <v>-10</v>
      </c>
      <c r="F22"/>
      <c r="G22" s="5">
        <v>9</v>
      </c>
      <c r="H22" s="5">
        <v>6</v>
      </c>
      <c r="I22" s="5">
        <v>0</v>
      </c>
      <c r="J22" s="5">
        <v>4</v>
      </c>
      <c r="K22" s="5">
        <v>3</v>
      </c>
      <c r="L22" s="5">
        <v>65</v>
      </c>
      <c r="M22" s="57" t="s">
        <v>3309</v>
      </c>
      <c r="N22" s="99"/>
      <c r="O22" s="99" t="s">
        <v>588</v>
      </c>
      <c r="P22" s="58" t="s">
        <v>5316</v>
      </c>
    </row>
    <row r="23" spans="1:16" s="1" customFormat="1">
      <c r="A23" s="318" t="s">
        <v>363</v>
      </c>
      <c r="B23" s="2">
        <v>133</v>
      </c>
      <c r="C23" s="24" t="s">
        <v>2664</v>
      </c>
      <c r="D23" s="89" t="s">
        <v>3601</v>
      </c>
      <c r="E23" s="26">
        <v>-2</v>
      </c>
      <c r="F23" s="1">
        <v>1500</v>
      </c>
      <c r="G23" s="2">
        <v>4</v>
      </c>
      <c r="H23" s="2"/>
      <c r="I23" s="2">
        <v>4</v>
      </c>
      <c r="J23" s="2"/>
      <c r="K23" s="2"/>
      <c r="L23" s="2">
        <v>8</v>
      </c>
      <c r="M23" s="89" t="s">
        <v>2823</v>
      </c>
      <c r="N23" s="26"/>
      <c r="O23" s="26"/>
      <c r="P23" s="36"/>
    </row>
    <row r="24" spans="1:16" s="1" customFormat="1">
      <c r="A24" s="318" t="s">
        <v>1860</v>
      </c>
      <c r="B24" s="2">
        <v>22</v>
      </c>
      <c r="C24" s="23" t="s">
        <v>578</v>
      </c>
      <c r="D24" s="89" t="s">
        <v>4794</v>
      </c>
      <c r="E24" s="26">
        <v>-2</v>
      </c>
      <c r="F24" s="1">
        <v>4000</v>
      </c>
      <c r="G24" s="2">
        <v>5</v>
      </c>
      <c r="H24" s="2">
        <v>2</v>
      </c>
      <c r="I24" s="2">
        <v>3</v>
      </c>
      <c r="J24" s="2"/>
      <c r="K24" s="2"/>
      <c r="L24" s="2">
        <v>10</v>
      </c>
      <c r="M24" s="89" t="s">
        <v>2823</v>
      </c>
      <c r="N24" s="26"/>
      <c r="O24" s="26"/>
      <c r="P24" s="36" t="s">
        <v>3726</v>
      </c>
    </row>
    <row r="25" spans="1:16" s="1" customFormat="1">
      <c r="A25" s="318" t="s">
        <v>363</v>
      </c>
      <c r="B25" s="2">
        <v>133</v>
      </c>
      <c r="C25" s="24" t="s">
        <v>2664</v>
      </c>
      <c r="D25" s="89" t="s">
        <v>3724</v>
      </c>
      <c r="E25" s="26">
        <v>-5</v>
      </c>
      <c r="F25" s="1">
        <v>10000</v>
      </c>
      <c r="G25" s="2">
        <v>7</v>
      </c>
      <c r="H25" s="2"/>
      <c r="I25" s="2">
        <v>3</v>
      </c>
      <c r="J25" s="2">
        <v>4</v>
      </c>
      <c r="K25" s="2">
        <v>3</v>
      </c>
      <c r="L25" s="2">
        <v>20</v>
      </c>
      <c r="M25" s="89" t="s">
        <v>3311</v>
      </c>
      <c r="N25" s="26"/>
      <c r="O25" s="26"/>
      <c r="P25" s="36" t="s">
        <v>3725</v>
      </c>
    </row>
    <row r="26" spans="1:16" s="1" customFormat="1">
      <c r="A26" s="318" t="s">
        <v>1747</v>
      </c>
      <c r="B26" s="2">
        <v>183</v>
      </c>
      <c r="C26" s="24" t="s">
        <v>2664</v>
      </c>
      <c r="D26" s="89" t="s">
        <v>2651</v>
      </c>
      <c r="E26" s="26">
        <v>-5</v>
      </c>
      <c r="F26" s="16">
        <v>1500</v>
      </c>
      <c r="G26" s="2"/>
      <c r="H26" s="2"/>
      <c r="I26" s="2"/>
      <c r="J26" s="2"/>
      <c r="K26" s="2"/>
      <c r="L26" s="2">
        <v>1</v>
      </c>
      <c r="M26" s="89" t="s">
        <v>1755</v>
      </c>
      <c r="N26" s="26"/>
      <c r="O26" s="26"/>
      <c r="P26" s="36" t="s">
        <v>5196</v>
      </c>
    </row>
    <row r="27" spans="1:16" s="1" customFormat="1">
      <c r="A27" s="318" t="s">
        <v>365</v>
      </c>
      <c r="B27" s="2">
        <v>178</v>
      </c>
      <c r="C27" s="88" t="s">
        <v>2664</v>
      </c>
      <c r="D27" s="89" t="s">
        <v>4657</v>
      </c>
      <c r="E27" s="26">
        <v>-2</v>
      </c>
      <c r="F27" s="1">
        <v>8000</v>
      </c>
      <c r="G27" s="2">
        <v>6</v>
      </c>
      <c r="H27" s="2">
        <v>2</v>
      </c>
      <c r="I27" s="2">
        <v>3</v>
      </c>
      <c r="J27" s="2"/>
      <c r="K27" s="2"/>
      <c r="L27" s="2">
        <v>10</v>
      </c>
      <c r="M27" s="89" t="s">
        <v>3634</v>
      </c>
      <c r="N27" s="26"/>
      <c r="O27" s="26" t="s">
        <v>588</v>
      </c>
      <c r="P27" s="36"/>
    </row>
    <row r="28" spans="1:16" s="1" customFormat="1">
      <c r="A28" s="318" t="s">
        <v>468</v>
      </c>
      <c r="B28" s="2">
        <v>61</v>
      </c>
      <c r="C28" s="24" t="s">
        <v>2664</v>
      </c>
      <c r="D28" s="89" t="s">
        <v>3075</v>
      </c>
      <c r="E28" s="26">
        <v>-10</v>
      </c>
      <c r="F28" s="16">
        <v>25000</v>
      </c>
      <c r="G28" s="2">
        <v>8</v>
      </c>
      <c r="H28" s="2">
        <v>5</v>
      </c>
      <c r="I28" s="2">
        <v>1</v>
      </c>
      <c r="J28" s="2">
        <v>4</v>
      </c>
      <c r="K28" s="2">
        <v>3</v>
      </c>
      <c r="L28" s="2">
        <v>30</v>
      </c>
      <c r="M28" s="89" t="s">
        <v>1755</v>
      </c>
      <c r="N28" s="26"/>
      <c r="O28" s="26"/>
      <c r="P28" s="36" t="s">
        <v>3076</v>
      </c>
    </row>
    <row r="29" spans="1:16" s="1" customFormat="1">
      <c r="A29" s="318" t="s">
        <v>468</v>
      </c>
      <c r="B29" s="2">
        <v>61</v>
      </c>
      <c r="C29" s="24" t="s">
        <v>2664</v>
      </c>
      <c r="D29" s="89" t="s">
        <v>3227</v>
      </c>
      <c r="E29" s="26">
        <v>-2</v>
      </c>
      <c r="F29" s="16">
        <v>10000</v>
      </c>
      <c r="G29" s="2">
        <v>4</v>
      </c>
      <c r="H29" s="2">
        <v>3</v>
      </c>
      <c r="I29" s="2">
        <v>3</v>
      </c>
      <c r="J29" s="2"/>
      <c r="K29" s="2"/>
      <c r="L29" s="2">
        <v>10</v>
      </c>
      <c r="M29" s="89" t="s">
        <v>1755</v>
      </c>
      <c r="N29" s="26"/>
      <c r="O29" s="26"/>
      <c r="P29" s="36" t="s">
        <v>3076</v>
      </c>
    </row>
    <row r="30" spans="1:16" s="1" customFormat="1">
      <c r="A30" s="318" t="s">
        <v>468</v>
      </c>
      <c r="B30" s="2">
        <v>61</v>
      </c>
      <c r="C30" s="24" t="s">
        <v>2664</v>
      </c>
      <c r="D30" s="89" t="s">
        <v>3073</v>
      </c>
      <c r="E30" s="26">
        <v>-5</v>
      </c>
      <c r="F30" s="16">
        <v>15000</v>
      </c>
      <c r="G30" s="2">
        <v>7</v>
      </c>
      <c r="H30" s="2">
        <v>4</v>
      </c>
      <c r="I30" s="2">
        <v>2</v>
      </c>
      <c r="J30" s="2">
        <v>4</v>
      </c>
      <c r="K30" s="2">
        <v>3</v>
      </c>
      <c r="L30" s="2">
        <v>16</v>
      </c>
      <c r="M30" s="89" t="s">
        <v>1755</v>
      </c>
      <c r="N30" s="26"/>
      <c r="O30" s="26"/>
      <c r="P30" s="36" t="s">
        <v>3076</v>
      </c>
    </row>
    <row r="31" spans="1:16">
      <c r="A31" s="318" t="s">
        <v>363</v>
      </c>
      <c r="B31" s="2">
        <v>262</v>
      </c>
      <c r="C31" s="88" t="s">
        <v>2664</v>
      </c>
      <c r="D31" s="89" t="s">
        <v>4665</v>
      </c>
      <c r="E31" s="26">
        <v>-2</v>
      </c>
      <c r="F31" s="1">
        <v>4000</v>
      </c>
      <c r="G31" s="2">
        <v>8</v>
      </c>
      <c r="H31" s="2">
        <v>2</v>
      </c>
      <c r="I31" s="2">
        <v>3</v>
      </c>
      <c r="J31" s="2"/>
      <c r="K31" s="2"/>
      <c r="L31" s="2">
        <v>10</v>
      </c>
      <c r="M31" s="89" t="s">
        <v>2823</v>
      </c>
      <c r="N31" s="26"/>
      <c r="O31" s="26" t="s">
        <v>588</v>
      </c>
      <c r="P31" s="36" t="s">
        <v>3726</v>
      </c>
    </row>
    <row r="32" spans="1:16" s="1" customFormat="1">
      <c r="A32" s="318" t="s">
        <v>2273</v>
      </c>
      <c r="B32" s="5">
        <v>54</v>
      </c>
      <c r="C32" s="88" t="s">
        <v>2664</v>
      </c>
      <c r="D32" s="89" t="s">
        <v>2266</v>
      </c>
      <c r="E32" s="26">
        <v>-10</v>
      </c>
      <c r="F32" s="16" t="s">
        <v>2268</v>
      </c>
      <c r="G32" s="2">
        <v>10</v>
      </c>
      <c r="H32" s="2"/>
      <c r="I32" s="2">
        <v>2</v>
      </c>
      <c r="J32" s="2"/>
      <c r="K32" s="2"/>
      <c r="L32" s="2" t="s">
        <v>2271</v>
      </c>
      <c r="M32" s="89" t="s">
        <v>3634</v>
      </c>
      <c r="N32" s="26"/>
      <c r="O32" s="26"/>
      <c r="P32" s="36" t="s">
        <v>2430</v>
      </c>
    </row>
    <row r="33" spans="1:16" s="1" customFormat="1">
      <c r="A33" s="318" t="s">
        <v>363</v>
      </c>
      <c r="B33" s="2">
        <v>193</v>
      </c>
      <c r="C33" s="88" t="s">
        <v>2664</v>
      </c>
      <c r="D33" s="89" t="s">
        <v>2408</v>
      </c>
      <c r="E33" s="26">
        <v>-10</v>
      </c>
      <c r="F33" s="16" t="s">
        <v>2410</v>
      </c>
      <c r="G33" s="35">
        <v>10</v>
      </c>
      <c r="I33" s="2">
        <v>2</v>
      </c>
      <c r="J33" s="2"/>
      <c r="K33" s="2"/>
      <c r="L33" s="2" t="s">
        <v>2421</v>
      </c>
      <c r="M33" s="90" t="s">
        <v>3309</v>
      </c>
      <c r="N33" s="26"/>
      <c r="O33" s="26"/>
      <c r="P33" s="36" t="s">
        <v>2430</v>
      </c>
    </row>
    <row r="34" spans="1:16" s="1" customFormat="1">
      <c r="A34" s="318" t="s">
        <v>363</v>
      </c>
      <c r="B34" s="2">
        <v>193</v>
      </c>
      <c r="C34" s="88" t="s">
        <v>2664</v>
      </c>
      <c r="D34" s="89" t="s">
        <v>2296</v>
      </c>
      <c r="E34" s="26">
        <v>-5</v>
      </c>
      <c r="F34" s="16" t="s">
        <v>2411</v>
      </c>
      <c r="G34" s="35">
        <v>8</v>
      </c>
      <c r="I34" s="2">
        <v>2</v>
      </c>
      <c r="J34" s="2"/>
      <c r="K34" s="2"/>
      <c r="L34" s="2" t="s">
        <v>2422</v>
      </c>
      <c r="M34" s="90" t="s">
        <v>3311</v>
      </c>
      <c r="N34" s="26"/>
      <c r="O34" s="26"/>
      <c r="P34" s="36" t="s">
        <v>2430</v>
      </c>
    </row>
    <row r="35" spans="1:16" s="1" customFormat="1">
      <c r="A35" s="318" t="s">
        <v>363</v>
      </c>
      <c r="B35" s="2">
        <v>193</v>
      </c>
      <c r="C35" s="88" t="s">
        <v>2664</v>
      </c>
      <c r="D35" s="89" t="s">
        <v>2297</v>
      </c>
      <c r="E35" s="26">
        <v>-5</v>
      </c>
      <c r="F35" s="16" t="s">
        <v>2412</v>
      </c>
      <c r="G35" s="35">
        <v>8</v>
      </c>
      <c r="I35" s="2">
        <v>3</v>
      </c>
      <c r="J35" s="2"/>
      <c r="K35" s="2"/>
      <c r="L35" s="2" t="s">
        <v>2423</v>
      </c>
      <c r="M35" s="90" t="s">
        <v>3311</v>
      </c>
      <c r="N35" s="26"/>
      <c r="O35" s="26"/>
      <c r="P35" s="36" t="s">
        <v>2430</v>
      </c>
    </row>
    <row r="36" spans="1:16" s="1" customFormat="1">
      <c r="A36" s="318" t="s">
        <v>363</v>
      </c>
      <c r="B36" s="2">
        <v>193</v>
      </c>
      <c r="C36" s="88" t="s">
        <v>2664</v>
      </c>
      <c r="D36" s="89" t="s">
        <v>2294</v>
      </c>
      <c r="E36" s="26">
        <v>-2</v>
      </c>
      <c r="F36" s="16" t="s">
        <v>2413</v>
      </c>
      <c r="G36" s="35">
        <v>6</v>
      </c>
      <c r="I36" s="2">
        <v>3</v>
      </c>
      <c r="J36" s="2"/>
      <c r="K36" s="2"/>
      <c r="L36" s="2" t="s">
        <v>2424</v>
      </c>
      <c r="M36" s="90" t="s">
        <v>2823</v>
      </c>
      <c r="N36" s="26"/>
      <c r="O36" s="26"/>
      <c r="P36" s="36" t="s">
        <v>2430</v>
      </c>
    </row>
    <row r="37" spans="1:16" s="1" customFormat="1">
      <c r="A37" s="318" t="s">
        <v>363</v>
      </c>
      <c r="B37" s="2">
        <v>193</v>
      </c>
      <c r="C37" s="88" t="s">
        <v>2664</v>
      </c>
      <c r="D37" s="89" t="s">
        <v>2292</v>
      </c>
      <c r="E37" s="26">
        <v>-2</v>
      </c>
      <c r="F37" s="16" t="s">
        <v>2414</v>
      </c>
      <c r="G37" s="35">
        <v>4</v>
      </c>
      <c r="I37" s="2">
        <v>4</v>
      </c>
      <c r="J37" s="2"/>
      <c r="K37" s="2"/>
      <c r="L37" s="2" t="s">
        <v>2423</v>
      </c>
      <c r="M37" s="98"/>
      <c r="N37" s="26"/>
      <c r="O37" s="26"/>
      <c r="P37" s="36" t="s">
        <v>2430</v>
      </c>
    </row>
    <row r="38" spans="1:16" s="1" customFormat="1">
      <c r="A38" s="318" t="s">
        <v>2273</v>
      </c>
      <c r="B38" s="5">
        <v>54</v>
      </c>
      <c r="C38" s="88" t="s">
        <v>2664</v>
      </c>
      <c r="D38" s="89" t="s">
        <v>2264</v>
      </c>
      <c r="E38" s="26">
        <v>-2</v>
      </c>
      <c r="F38" s="16" t="s">
        <v>2263</v>
      </c>
      <c r="G38" s="5">
        <v>4</v>
      </c>
      <c r="H38" s="5"/>
      <c r="I38" s="5">
        <v>3</v>
      </c>
      <c r="J38" s="5"/>
      <c r="K38" s="5"/>
      <c r="L38" s="2" t="s">
        <v>2421</v>
      </c>
      <c r="M38" s="89" t="s">
        <v>2823</v>
      </c>
      <c r="N38" s="99"/>
      <c r="O38" s="99"/>
      <c r="P38" s="36" t="s">
        <v>2430</v>
      </c>
    </row>
    <row r="39" spans="1:16" s="1" customFormat="1">
      <c r="A39" s="318" t="s">
        <v>2273</v>
      </c>
      <c r="B39" s="5">
        <v>54</v>
      </c>
      <c r="C39" s="24" t="s">
        <v>2664</v>
      </c>
      <c r="D39" s="89" t="s">
        <v>2265</v>
      </c>
      <c r="E39" s="26">
        <v>-2</v>
      </c>
      <c r="F39" s="16" t="s">
        <v>2267</v>
      </c>
      <c r="G39" s="2">
        <v>4</v>
      </c>
      <c r="H39" s="2"/>
      <c r="I39" s="2">
        <v>3</v>
      </c>
      <c r="J39" s="2"/>
      <c r="K39" s="2"/>
      <c r="L39" s="2" t="s">
        <v>2270</v>
      </c>
      <c r="M39" s="89" t="s">
        <v>3309</v>
      </c>
      <c r="N39" s="26"/>
      <c r="O39" s="26"/>
      <c r="P39" s="36" t="s">
        <v>2430</v>
      </c>
    </row>
    <row r="40" spans="1:16">
      <c r="A40" s="318" t="s">
        <v>2273</v>
      </c>
      <c r="B40" s="5">
        <v>54</v>
      </c>
      <c r="C40" s="88" t="s">
        <v>2664</v>
      </c>
      <c r="D40" s="89" t="s">
        <v>2265</v>
      </c>
      <c r="E40" s="99">
        <v>-10</v>
      </c>
      <c r="F40" s="16" t="s">
        <v>2269</v>
      </c>
      <c r="G40" s="2">
        <v>12</v>
      </c>
      <c r="H40" s="2"/>
      <c r="I40" s="2">
        <v>2</v>
      </c>
      <c r="J40" s="2"/>
      <c r="K40" s="2"/>
      <c r="L40" s="2" t="s">
        <v>2270</v>
      </c>
      <c r="M40" s="89" t="s">
        <v>3634</v>
      </c>
      <c r="N40" s="26"/>
      <c r="O40" s="26"/>
      <c r="P40" s="36" t="s">
        <v>2430</v>
      </c>
    </row>
    <row r="41" spans="1:16" s="1" customFormat="1">
      <c r="A41" s="318" t="s">
        <v>363</v>
      </c>
      <c r="B41" s="2">
        <v>193</v>
      </c>
      <c r="C41" s="88" t="s">
        <v>2664</v>
      </c>
      <c r="D41" s="89" t="s">
        <v>2407</v>
      </c>
      <c r="E41" s="26">
        <v>-10</v>
      </c>
      <c r="F41" s="16" t="s">
        <v>2415</v>
      </c>
      <c r="G41" s="35">
        <v>9</v>
      </c>
      <c r="I41" s="2">
        <v>3</v>
      </c>
      <c r="J41" s="2"/>
      <c r="K41" s="2"/>
      <c r="L41" s="2" t="s">
        <v>2425</v>
      </c>
      <c r="M41" s="90" t="s">
        <v>2288</v>
      </c>
      <c r="N41" s="26"/>
      <c r="O41" s="26"/>
      <c r="P41" s="36" t="s">
        <v>2430</v>
      </c>
    </row>
    <row r="42" spans="1:16" s="1" customFormat="1">
      <c r="A42" s="318" t="s">
        <v>363</v>
      </c>
      <c r="B42" s="2">
        <v>193</v>
      </c>
      <c r="C42" s="88" t="s">
        <v>2664</v>
      </c>
      <c r="D42" s="89" t="s">
        <v>2409</v>
      </c>
      <c r="E42" s="26">
        <v>-10</v>
      </c>
      <c r="F42" s="16" t="s">
        <v>2416</v>
      </c>
      <c r="G42" s="35">
        <v>11</v>
      </c>
      <c r="I42" s="2">
        <v>1</v>
      </c>
      <c r="J42" s="2"/>
      <c r="K42" s="2"/>
      <c r="L42" s="2" t="s">
        <v>2426</v>
      </c>
      <c r="M42" s="90" t="s">
        <v>3309</v>
      </c>
      <c r="N42" s="26"/>
      <c r="O42" s="26"/>
      <c r="P42" s="36" t="s">
        <v>2430</v>
      </c>
    </row>
    <row r="43" spans="1:16" s="1" customFormat="1">
      <c r="A43" s="318" t="s">
        <v>363</v>
      </c>
      <c r="B43" s="2">
        <v>193</v>
      </c>
      <c r="C43" s="88" t="s">
        <v>2664</v>
      </c>
      <c r="D43" s="89" t="s">
        <v>2290</v>
      </c>
      <c r="E43" s="26">
        <v>-2</v>
      </c>
      <c r="F43" s="16" t="s">
        <v>2417</v>
      </c>
      <c r="G43" s="35">
        <v>2</v>
      </c>
      <c r="I43" s="2">
        <v>5</v>
      </c>
      <c r="J43" s="2"/>
      <c r="K43" s="2"/>
      <c r="L43" s="2" t="s">
        <v>2427</v>
      </c>
      <c r="M43" s="98"/>
      <c r="N43" s="26"/>
      <c r="O43" s="26"/>
      <c r="P43" s="36" t="s">
        <v>2430</v>
      </c>
    </row>
    <row r="44" spans="1:16" s="1" customFormat="1">
      <c r="A44" s="318" t="s">
        <v>363</v>
      </c>
      <c r="B44" s="2">
        <v>193</v>
      </c>
      <c r="C44" s="88" t="s">
        <v>2664</v>
      </c>
      <c r="D44" s="89" t="s">
        <v>2295</v>
      </c>
      <c r="E44" s="26">
        <v>-5</v>
      </c>
      <c r="F44" s="16" t="s">
        <v>2418</v>
      </c>
      <c r="G44" s="35">
        <v>7</v>
      </c>
      <c r="I44" s="2">
        <v>3</v>
      </c>
      <c r="J44" s="2"/>
      <c r="K44" s="2"/>
      <c r="L44" s="2" t="s">
        <v>2428</v>
      </c>
      <c r="M44" s="90" t="s">
        <v>3311</v>
      </c>
      <c r="N44" s="26"/>
      <c r="O44" s="26"/>
      <c r="P44" s="36" t="s">
        <v>2430</v>
      </c>
    </row>
    <row r="45" spans="1:16">
      <c r="A45" s="318" t="s">
        <v>363</v>
      </c>
      <c r="B45" s="2">
        <v>193</v>
      </c>
      <c r="C45" s="88" t="s">
        <v>2664</v>
      </c>
      <c r="D45" s="89" t="s">
        <v>2293</v>
      </c>
      <c r="E45" s="26">
        <v>-2</v>
      </c>
      <c r="F45" s="16" t="s">
        <v>2419</v>
      </c>
      <c r="G45" s="35">
        <v>5</v>
      </c>
      <c r="H45" s="1"/>
      <c r="I45" s="2">
        <v>3</v>
      </c>
      <c r="J45" s="2"/>
      <c r="K45" s="2"/>
      <c r="L45" s="2" t="s">
        <v>2421</v>
      </c>
      <c r="M45" s="90" t="s">
        <v>2823</v>
      </c>
      <c r="N45" s="26"/>
      <c r="O45" s="26"/>
      <c r="P45" s="36" t="s">
        <v>2430</v>
      </c>
    </row>
    <row r="46" spans="1:16">
      <c r="A46" s="318" t="s">
        <v>363</v>
      </c>
      <c r="B46" s="2">
        <v>193</v>
      </c>
      <c r="C46" s="88" t="s">
        <v>2664</v>
      </c>
      <c r="D46" s="89" t="s">
        <v>2291</v>
      </c>
      <c r="E46" s="26">
        <v>-2</v>
      </c>
      <c r="F46" s="16" t="s">
        <v>2420</v>
      </c>
      <c r="G46" s="35">
        <v>3</v>
      </c>
      <c r="H46" s="1"/>
      <c r="I46" s="2">
        <v>4</v>
      </c>
      <c r="J46" s="2"/>
      <c r="K46" s="2"/>
      <c r="L46" s="2" t="s">
        <v>2429</v>
      </c>
      <c r="M46" s="98"/>
      <c r="N46" s="26"/>
      <c r="O46" s="26"/>
      <c r="P46" s="36" t="s">
        <v>2430</v>
      </c>
    </row>
    <row r="47" spans="1:16" s="1" customFormat="1">
      <c r="A47" s="318" t="s">
        <v>364</v>
      </c>
      <c r="B47" s="2">
        <v>71</v>
      </c>
      <c r="C47" s="24" t="s">
        <v>2664</v>
      </c>
      <c r="D47" s="89" t="s">
        <v>593</v>
      </c>
      <c r="E47" s="26">
        <v>-10</v>
      </c>
      <c r="F47" s="1">
        <v>12500</v>
      </c>
      <c r="G47" s="2"/>
      <c r="H47" s="2"/>
      <c r="I47" s="2">
        <v>2</v>
      </c>
      <c r="J47" s="2"/>
      <c r="K47" s="2"/>
      <c r="L47" s="2">
        <v>1</v>
      </c>
      <c r="M47" s="89"/>
      <c r="N47" s="26"/>
      <c r="O47" s="26"/>
      <c r="P47" s="36" t="s">
        <v>595</v>
      </c>
    </row>
    <row r="48" spans="1:16" s="1" customFormat="1">
      <c r="A48" s="318" t="s">
        <v>364</v>
      </c>
      <c r="B48" s="2">
        <v>71</v>
      </c>
      <c r="C48" s="24" t="s">
        <v>2664</v>
      </c>
      <c r="D48" s="89" t="s">
        <v>594</v>
      </c>
      <c r="E48" s="26">
        <v>-10</v>
      </c>
      <c r="F48" s="1">
        <v>18000</v>
      </c>
      <c r="G48" s="2"/>
      <c r="H48" s="2"/>
      <c r="I48" s="2">
        <v>2</v>
      </c>
      <c r="J48" s="2"/>
      <c r="K48" s="2"/>
      <c r="L48" s="2">
        <v>1</v>
      </c>
      <c r="M48" s="89"/>
      <c r="N48" s="26"/>
      <c r="O48" s="26"/>
      <c r="P48" s="36" t="s">
        <v>595</v>
      </c>
    </row>
    <row r="49" spans="1:16" s="1" customFormat="1">
      <c r="A49" s="318" t="s">
        <v>364</v>
      </c>
      <c r="B49" s="2">
        <v>71</v>
      </c>
      <c r="C49" s="24" t="s">
        <v>2664</v>
      </c>
      <c r="D49" s="89" t="s">
        <v>590</v>
      </c>
      <c r="E49" s="26">
        <v>-2</v>
      </c>
      <c r="F49" s="1">
        <v>2000</v>
      </c>
      <c r="G49" s="2"/>
      <c r="H49" s="2"/>
      <c r="I49" s="2">
        <v>4</v>
      </c>
      <c r="J49" s="2"/>
      <c r="K49" s="2"/>
      <c r="L49" s="2">
        <v>1</v>
      </c>
      <c r="M49" s="89"/>
      <c r="N49" s="26"/>
      <c r="O49" s="26"/>
      <c r="P49" s="36" t="s">
        <v>595</v>
      </c>
    </row>
    <row r="50" spans="1:16" s="1" customFormat="1">
      <c r="A50" s="318" t="s">
        <v>364</v>
      </c>
      <c r="B50" s="2">
        <v>71</v>
      </c>
      <c r="C50" s="24" t="s">
        <v>2664</v>
      </c>
      <c r="D50" s="89" t="s">
        <v>589</v>
      </c>
      <c r="E50" s="26">
        <v>-2</v>
      </c>
      <c r="F50" s="1">
        <v>500</v>
      </c>
      <c r="G50" s="2"/>
      <c r="H50" s="2"/>
      <c r="I50" s="2">
        <v>4</v>
      </c>
      <c r="J50" s="2"/>
      <c r="K50" s="2"/>
      <c r="L50" s="2">
        <v>1</v>
      </c>
      <c r="M50" s="89"/>
      <c r="N50" s="26"/>
      <c r="O50" s="26"/>
      <c r="P50" s="36" t="s">
        <v>595</v>
      </c>
    </row>
    <row r="51" spans="1:16" s="1" customFormat="1">
      <c r="A51" s="318" t="s">
        <v>364</v>
      </c>
      <c r="B51" s="2">
        <v>71</v>
      </c>
      <c r="C51" s="24" t="s">
        <v>2664</v>
      </c>
      <c r="D51" s="89" t="s">
        <v>591</v>
      </c>
      <c r="E51" s="26">
        <v>-5</v>
      </c>
      <c r="F51" s="1">
        <v>4500</v>
      </c>
      <c r="G51" s="2"/>
      <c r="H51" s="2"/>
      <c r="I51" s="2">
        <v>3</v>
      </c>
      <c r="J51" s="2"/>
      <c r="K51" s="2"/>
      <c r="L51" s="2">
        <v>1</v>
      </c>
      <c r="M51" s="89"/>
      <c r="N51" s="26"/>
      <c r="O51" s="26"/>
      <c r="P51" s="36" t="s">
        <v>595</v>
      </c>
    </row>
    <row r="52" spans="1:16">
      <c r="A52" s="318" t="s">
        <v>364</v>
      </c>
      <c r="B52" s="2">
        <v>71</v>
      </c>
      <c r="C52" s="24" t="s">
        <v>2664</v>
      </c>
      <c r="D52" s="89" t="s">
        <v>592</v>
      </c>
      <c r="E52" s="26">
        <v>-5</v>
      </c>
      <c r="F52" s="1">
        <v>8000</v>
      </c>
      <c r="G52" s="2"/>
      <c r="H52" s="2"/>
      <c r="I52" s="2">
        <v>3</v>
      </c>
      <c r="J52" s="2"/>
      <c r="K52" s="2"/>
      <c r="L52" s="2">
        <v>1</v>
      </c>
      <c r="M52" s="89"/>
      <c r="N52" s="26"/>
      <c r="O52" s="26"/>
      <c r="P52" s="36" t="s">
        <v>595</v>
      </c>
    </row>
    <row r="53" spans="1:16" s="1" customFormat="1">
      <c r="A53" s="318" t="s">
        <v>365</v>
      </c>
      <c r="B53" s="2">
        <v>179</v>
      </c>
      <c r="C53" s="88" t="s">
        <v>2664</v>
      </c>
      <c r="D53" s="89" t="s">
        <v>4658</v>
      </c>
      <c r="E53" s="26">
        <v>-2</v>
      </c>
      <c r="F53" s="1">
        <v>8000</v>
      </c>
      <c r="G53" s="2">
        <v>6</v>
      </c>
      <c r="H53" s="2">
        <v>2</v>
      </c>
      <c r="I53" s="2">
        <v>3</v>
      </c>
      <c r="J53" s="2"/>
      <c r="K53" s="2"/>
      <c r="L53" s="2">
        <v>10</v>
      </c>
      <c r="M53" s="89" t="s">
        <v>3634</v>
      </c>
      <c r="N53" s="26"/>
      <c r="O53" s="26" t="s">
        <v>588</v>
      </c>
      <c r="P53" s="36" t="s">
        <v>4660</v>
      </c>
    </row>
    <row r="54" spans="1:16" s="1" customFormat="1">
      <c r="A54" s="318" t="s">
        <v>364</v>
      </c>
      <c r="B54" s="2">
        <v>72</v>
      </c>
      <c r="C54" s="24" t="s">
        <v>2664</v>
      </c>
      <c r="D54" s="89" t="s">
        <v>5217</v>
      </c>
      <c r="E54" s="26">
        <v>-2</v>
      </c>
      <c r="F54" s="4">
        <v>3000</v>
      </c>
      <c r="G54" s="17">
        <v>4</v>
      </c>
      <c r="H54" s="17">
        <v>1</v>
      </c>
      <c r="I54" s="17">
        <v>2</v>
      </c>
      <c r="J54" s="17"/>
      <c r="K54" s="17"/>
      <c r="L54" s="2">
        <v>10</v>
      </c>
      <c r="M54" s="89" t="s">
        <v>2823</v>
      </c>
      <c r="N54" s="26"/>
      <c r="O54" s="26"/>
      <c r="P54" s="36" t="s">
        <v>596</v>
      </c>
    </row>
    <row r="55" spans="1:16" s="1" customFormat="1">
      <c r="A55" s="318" t="s">
        <v>363</v>
      </c>
      <c r="B55" s="2">
        <v>137</v>
      </c>
      <c r="C55" s="88" t="s">
        <v>2664</v>
      </c>
      <c r="D55" s="89" t="s">
        <v>4335</v>
      </c>
      <c r="E55" s="26">
        <v>0</v>
      </c>
      <c r="F55" s="1">
        <v>1000</v>
      </c>
      <c r="G55" s="2"/>
      <c r="H55" s="2">
        <v>1</v>
      </c>
      <c r="I55" s="2"/>
      <c r="J55" s="2"/>
      <c r="K55" s="2"/>
      <c r="L55" s="2">
        <v>3</v>
      </c>
      <c r="M55" s="89"/>
      <c r="N55" s="26"/>
      <c r="O55" s="26"/>
      <c r="P55" s="36" t="s">
        <v>3726</v>
      </c>
    </row>
    <row r="56" spans="1:16" s="1" customFormat="1">
      <c r="A56" s="318" t="s">
        <v>363</v>
      </c>
      <c r="B56" s="2">
        <v>133</v>
      </c>
      <c r="C56" s="24" t="s">
        <v>2664</v>
      </c>
      <c r="D56" s="89" t="s">
        <v>3602</v>
      </c>
      <c r="E56" s="26">
        <v>-2</v>
      </c>
      <c r="F56" s="1">
        <v>4000</v>
      </c>
      <c r="G56" s="2">
        <v>5</v>
      </c>
      <c r="H56" s="2">
        <v>2</v>
      </c>
      <c r="I56" s="2">
        <v>3</v>
      </c>
      <c r="J56" s="2"/>
      <c r="K56" s="2"/>
      <c r="L56" s="2">
        <v>10</v>
      </c>
      <c r="M56" s="89" t="s">
        <v>2823</v>
      </c>
      <c r="N56" s="26"/>
      <c r="O56" s="26"/>
      <c r="P56" s="36" t="s">
        <v>3726</v>
      </c>
    </row>
    <row r="57" spans="1:16">
      <c r="A57" s="318" t="s">
        <v>363</v>
      </c>
      <c r="B57" s="2">
        <v>133</v>
      </c>
      <c r="C57" s="24" t="s">
        <v>2664</v>
      </c>
      <c r="D57" s="89" t="s">
        <v>3600</v>
      </c>
      <c r="E57" s="26">
        <v>-2</v>
      </c>
      <c r="F57" s="1">
        <v>2000</v>
      </c>
      <c r="G57" s="2">
        <v>3</v>
      </c>
      <c r="H57" s="2">
        <v>1</v>
      </c>
      <c r="I57" s="2">
        <v>4</v>
      </c>
      <c r="J57" s="2"/>
      <c r="K57" s="2"/>
      <c r="L57" s="2">
        <v>5</v>
      </c>
      <c r="M57" s="89"/>
      <c r="N57" s="26"/>
      <c r="O57" s="26"/>
      <c r="P57" s="36" t="s">
        <v>3726</v>
      </c>
    </row>
    <row r="58" spans="1:16" s="1" customFormat="1">
      <c r="A58" s="318" t="s">
        <v>1747</v>
      </c>
      <c r="B58" s="2">
        <v>140</v>
      </c>
      <c r="C58" s="88" t="s">
        <v>2664</v>
      </c>
      <c r="D58" s="89" t="s">
        <v>888</v>
      </c>
      <c r="E58" s="26">
        <v>-2</v>
      </c>
      <c r="F58" s="16">
        <v>6000</v>
      </c>
      <c r="G58" s="2">
        <v>4</v>
      </c>
      <c r="H58" s="2">
        <v>1</v>
      </c>
      <c r="I58" s="2">
        <v>3</v>
      </c>
      <c r="J58" s="2"/>
      <c r="K58" s="2"/>
      <c r="L58" s="2">
        <v>9</v>
      </c>
      <c r="M58" s="57" t="s">
        <v>3309</v>
      </c>
      <c r="N58" s="26"/>
      <c r="O58" s="26" t="s">
        <v>891</v>
      </c>
      <c r="P58" s="36"/>
    </row>
    <row r="59" spans="1:16" s="1" customFormat="1">
      <c r="A59" s="318" t="s">
        <v>1747</v>
      </c>
      <c r="B59" s="2">
        <v>140</v>
      </c>
      <c r="C59" s="88" t="s">
        <v>2664</v>
      </c>
      <c r="D59" s="89" t="s">
        <v>890</v>
      </c>
      <c r="E59" s="26">
        <v>-2</v>
      </c>
      <c r="F59" s="1">
        <v>500</v>
      </c>
      <c r="G59" s="2">
        <v>2</v>
      </c>
      <c r="H59" s="2"/>
      <c r="I59" s="2">
        <v>5</v>
      </c>
      <c r="J59" s="2"/>
      <c r="K59" s="2"/>
      <c r="L59" s="2">
        <v>3</v>
      </c>
      <c r="M59" s="89"/>
      <c r="N59" s="26"/>
      <c r="O59" s="26"/>
      <c r="P59" s="36"/>
    </row>
    <row r="60" spans="1:16" s="1" customFormat="1">
      <c r="A60" s="318" t="s">
        <v>1917</v>
      </c>
      <c r="B60" s="2">
        <v>182</v>
      </c>
      <c r="C60" s="88" t="s">
        <v>2664</v>
      </c>
      <c r="D60" s="89" t="s">
        <v>3696</v>
      </c>
      <c r="E60" s="26">
        <v>-2</v>
      </c>
      <c r="F60" s="1">
        <v>1500</v>
      </c>
      <c r="G60" s="2">
        <v>4</v>
      </c>
      <c r="H60" s="2"/>
      <c r="I60" s="2">
        <v>4</v>
      </c>
      <c r="J60" s="2"/>
      <c r="K60" s="2"/>
      <c r="L60" s="2">
        <v>8</v>
      </c>
      <c r="M60" s="89" t="s">
        <v>2823</v>
      </c>
      <c r="N60" s="26"/>
      <c r="O60" s="26"/>
      <c r="P60" s="36"/>
    </row>
    <row r="61" spans="1:16" s="1" customFormat="1">
      <c r="A61" s="318" t="s">
        <v>836</v>
      </c>
      <c r="B61" s="5">
        <v>48</v>
      </c>
      <c r="C61" s="24" t="s">
        <v>2664</v>
      </c>
      <c r="D61" s="89" t="s">
        <v>4676</v>
      </c>
      <c r="E61" s="26">
        <v>-10</v>
      </c>
      <c r="F61">
        <v>25000</v>
      </c>
      <c r="G61" s="5">
        <v>9</v>
      </c>
      <c r="H61" s="5">
        <v>4</v>
      </c>
      <c r="I61" s="5">
        <v>1</v>
      </c>
      <c r="J61" s="5">
        <v>4</v>
      </c>
      <c r="K61" s="5">
        <v>3</v>
      </c>
      <c r="L61" s="5">
        <v>25</v>
      </c>
      <c r="M61" s="57" t="s">
        <v>3642</v>
      </c>
      <c r="N61" s="99">
        <v>2</v>
      </c>
      <c r="O61" s="99" t="s">
        <v>588</v>
      </c>
      <c r="P61" s="58" t="s">
        <v>4682</v>
      </c>
    </row>
    <row r="62" spans="1:16" s="1" customFormat="1">
      <c r="A62" s="318" t="s">
        <v>836</v>
      </c>
      <c r="B62" s="5">
        <v>48</v>
      </c>
      <c r="C62" s="24" t="s">
        <v>2664</v>
      </c>
      <c r="D62" s="89" t="s">
        <v>4674</v>
      </c>
      <c r="E62" s="26">
        <v>-5</v>
      </c>
      <c r="F62">
        <v>15000</v>
      </c>
      <c r="G62" s="5">
        <v>7</v>
      </c>
      <c r="H62" s="5">
        <v>2</v>
      </c>
      <c r="I62" s="5">
        <v>2</v>
      </c>
      <c r="J62" s="5">
        <v>4</v>
      </c>
      <c r="K62" s="5">
        <v>3</v>
      </c>
      <c r="L62" s="5">
        <v>18</v>
      </c>
      <c r="M62" s="57" t="s">
        <v>3309</v>
      </c>
      <c r="N62" s="99">
        <v>2</v>
      </c>
      <c r="O62" s="99" t="s">
        <v>588</v>
      </c>
      <c r="P62" s="58" t="s">
        <v>4681</v>
      </c>
    </row>
    <row r="63" spans="1:16" s="1" customFormat="1">
      <c r="A63" s="318" t="s">
        <v>836</v>
      </c>
      <c r="B63" s="5">
        <v>49</v>
      </c>
      <c r="C63" s="88" t="s">
        <v>2664</v>
      </c>
      <c r="D63" s="89" t="s">
        <v>4672</v>
      </c>
      <c r="E63" s="99">
        <v>-2</v>
      </c>
      <c r="F63">
        <v>250</v>
      </c>
      <c r="G63" s="5">
        <v>1</v>
      </c>
      <c r="H63" s="5"/>
      <c r="I63" s="5">
        <v>5</v>
      </c>
      <c r="J63" s="5"/>
      <c r="K63" s="5"/>
      <c r="L63" s="5">
        <v>2</v>
      </c>
      <c r="M63" s="57" t="s">
        <v>3311</v>
      </c>
      <c r="N63" s="99"/>
      <c r="O63" s="99"/>
      <c r="P63" s="58" t="s">
        <v>4683</v>
      </c>
    </row>
    <row r="64" spans="1:16" s="1" customFormat="1">
      <c r="A64" s="318" t="s">
        <v>365</v>
      </c>
      <c r="B64" s="2">
        <v>183</v>
      </c>
      <c r="C64" s="88" t="s">
        <v>2664</v>
      </c>
      <c r="D64" s="89" t="s">
        <v>1771</v>
      </c>
      <c r="E64" s="26">
        <v>-10</v>
      </c>
      <c r="G64" s="2">
        <v>10</v>
      </c>
      <c r="H64" s="2">
        <v>2</v>
      </c>
      <c r="I64" s="2"/>
      <c r="J64" s="2"/>
      <c r="K64" s="2"/>
      <c r="L64" s="2"/>
      <c r="M64" s="89"/>
      <c r="N64" s="26"/>
      <c r="O64" s="26" t="s">
        <v>588</v>
      </c>
      <c r="P64" s="36" t="s">
        <v>474</v>
      </c>
    </row>
    <row r="65" spans="1:16" s="1" customFormat="1">
      <c r="A65" s="318" t="s">
        <v>1747</v>
      </c>
      <c r="B65" s="2">
        <v>183</v>
      </c>
      <c r="C65" s="24" t="s">
        <v>2664</v>
      </c>
      <c r="D65" s="89" t="s">
        <v>1074</v>
      </c>
      <c r="E65" s="26">
        <v>-5</v>
      </c>
      <c r="F65" s="16">
        <v>7000</v>
      </c>
      <c r="G65" s="2">
        <v>8</v>
      </c>
      <c r="H65" s="2">
        <v>2</v>
      </c>
      <c r="I65" s="2">
        <v>3</v>
      </c>
      <c r="J65" s="2">
        <v>4</v>
      </c>
      <c r="K65" s="2">
        <v>3</v>
      </c>
      <c r="L65" s="2">
        <v>16</v>
      </c>
      <c r="M65" s="89" t="s">
        <v>1755</v>
      </c>
      <c r="N65" s="26"/>
      <c r="O65" s="26"/>
      <c r="P65" s="36" t="s">
        <v>5069</v>
      </c>
    </row>
    <row r="66" spans="1:16" s="1" customFormat="1">
      <c r="A66" s="318" t="s">
        <v>468</v>
      </c>
      <c r="B66" s="2">
        <v>62</v>
      </c>
      <c r="C66" s="88" t="s">
        <v>2664</v>
      </c>
      <c r="D66" s="89" t="s">
        <v>3072</v>
      </c>
      <c r="E66" s="26">
        <v>-2</v>
      </c>
      <c r="F66" s="16">
        <v>4000</v>
      </c>
      <c r="G66" s="2">
        <v>3</v>
      </c>
      <c r="H66" s="2">
        <v>3</v>
      </c>
      <c r="I66" s="2">
        <v>4</v>
      </c>
      <c r="J66" s="2"/>
      <c r="K66" s="2"/>
      <c r="L66" s="2">
        <v>6</v>
      </c>
      <c r="M66" s="89" t="s">
        <v>1755</v>
      </c>
      <c r="N66" s="26"/>
      <c r="O66" s="26"/>
      <c r="P66" s="36" t="s">
        <v>3077</v>
      </c>
    </row>
    <row r="67" spans="1:16" s="1" customFormat="1">
      <c r="A67" s="318" t="s">
        <v>468</v>
      </c>
      <c r="B67" s="2">
        <v>62</v>
      </c>
      <c r="C67" s="88" t="s">
        <v>2664</v>
      </c>
      <c r="D67" s="89" t="s">
        <v>3074</v>
      </c>
      <c r="E67" s="26">
        <v>-5</v>
      </c>
      <c r="F67" s="16">
        <v>6000</v>
      </c>
      <c r="G67" s="2">
        <v>5</v>
      </c>
      <c r="H67" s="2">
        <v>5</v>
      </c>
      <c r="I67" s="2">
        <v>3</v>
      </c>
      <c r="J67" s="2">
        <v>4</v>
      </c>
      <c r="K67" s="2">
        <v>3</v>
      </c>
      <c r="L67" s="2">
        <v>12</v>
      </c>
      <c r="M67" s="89" t="s">
        <v>1755</v>
      </c>
      <c r="N67" s="26"/>
      <c r="O67" s="26"/>
      <c r="P67" s="36"/>
    </row>
    <row r="68" spans="1:16" s="1" customFormat="1">
      <c r="A68" s="318" t="s">
        <v>365</v>
      </c>
      <c r="B68" s="2">
        <v>180</v>
      </c>
      <c r="C68" s="88" t="s">
        <v>2664</v>
      </c>
      <c r="D68" s="89" t="s">
        <v>4659</v>
      </c>
      <c r="E68" s="26">
        <v>-2</v>
      </c>
      <c r="F68" s="1">
        <v>8000</v>
      </c>
      <c r="G68" s="2">
        <v>6</v>
      </c>
      <c r="H68" s="2">
        <v>2</v>
      </c>
      <c r="I68" s="2">
        <v>3</v>
      </c>
      <c r="J68" s="2"/>
      <c r="K68" s="2"/>
      <c r="L68" s="2">
        <v>10</v>
      </c>
      <c r="M68" s="89" t="s">
        <v>3634</v>
      </c>
      <c r="N68" s="26"/>
      <c r="O68" s="26" t="s">
        <v>588</v>
      </c>
      <c r="P68" s="36"/>
    </row>
    <row r="69" spans="1:16" s="1" customFormat="1">
      <c r="A69" s="318" t="s">
        <v>1095</v>
      </c>
      <c r="B69" s="2">
        <v>44</v>
      </c>
      <c r="C69" s="88" t="s">
        <v>2664</v>
      </c>
      <c r="D69" s="89" t="s">
        <v>3983</v>
      </c>
      <c r="E69" s="103">
        <v>-5</v>
      </c>
      <c r="F69" s="219">
        <v>30000</v>
      </c>
      <c r="G69" s="2">
        <v>9</v>
      </c>
      <c r="H69" s="2">
        <v>4</v>
      </c>
      <c r="I69" s="2">
        <v>1</v>
      </c>
      <c r="J69" s="2">
        <v>4</v>
      </c>
      <c r="K69" s="2">
        <v>3</v>
      </c>
      <c r="L69" s="2">
        <v>20</v>
      </c>
      <c r="M69" s="57" t="s">
        <v>3309</v>
      </c>
      <c r="N69" s="26">
        <v>3</v>
      </c>
      <c r="O69" s="26" t="s">
        <v>588</v>
      </c>
      <c r="P69" s="36" t="s">
        <v>4102</v>
      </c>
    </row>
    <row r="70" spans="1:16" s="1" customFormat="1">
      <c r="A70" s="318" t="s">
        <v>1747</v>
      </c>
      <c r="B70" s="2">
        <v>183</v>
      </c>
      <c r="C70" s="24" t="s">
        <v>2664</v>
      </c>
      <c r="D70" s="89" t="s">
        <v>5195</v>
      </c>
      <c r="E70" s="26">
        <v>-5</v>
      </c>
      <c r="F70" s="16">
        <v>6000</v>
      </c>
      <c r="G70" s="2">
        <v>7</v>
      </c>
      <c r="H70" s="2">
        <v>2</v>
      </c>
      <c r="I70" s="2">
        <v>3</v>
      </c>
      <c r="J70" s="2">
        <v>4</v>
      </c>
      <c r="K70" s="2">
        <v>3</v>
      </c>
      <c r="L70" s="2">
        <v>13</v>
      </c>
      <c r="M70" s="57" t="s">
        <v>3309</v>
      </c>
      <c r="N70" s="26"/>
      <c r="O70" s="26" t="s">
        <v>588</v>
      </c>
      <c r="P70" s="94" t="s">
        <v>5070</v>
      </c>
    </row>
    <row r="71" spans="1:16" s="1" customFormat="1">
      <c r="A71" s="318" t="s">
        <v>836</v>
      </c>
      <c r="B71" s="5">
        <v>49</v>
      </c>
      <c r="C71" s="24" t="s">
        <v>2664</v>
      </c>
      <c r="D71" s="89" t="s">
        <v>4675</v>
      </c>
      <c r="E71" s="26">
        <v>-5</v>
      </c>
      <c r="F71">
        <v>16300</v>
      </c>
      <c r="G71" s="5">
        <v>7</v>
      </c>
      <c r="H71" s="5">
        <v>1</v>
      </c>
      <c r="I71" s="5">
        <v>3</v>
      </c>
      <c r="J71" s="5">
        <v>4</v>
      </c>
      <c r="K71" s="5">
        <v>3</v>
      </c>
      <c r="L71" s="5">
        <v>17</v>
      </c>
      <c r="M71" s="57" t="s">
        <v>3309</v>
      </c>
      <c r="N71" s="99">
        <v>2</v>
      </c>
      <c r="O71" s="99" t="s">
        <v>588</v>
      </c>
      <c r="P71" s="58" t="s">
        <v>4684</v>
      </c>
    </row>
    <row r="72" spans="1:16" s="1" customFormat="1">
      <c r="A72" s="318" t="s">
        <v>364</v>
      </c>
      <c r="B72" s="2">
        <v>219</v>
      </c>
      <c r="C72" s="88" t="s">
        <v>2664</v>
      </c>
      <c r="D72" s="89" t="s">
        <v>4796</v>
      </c>
      <c r="E72" s="26">
        <v>-2</v>
      </c>
      <c r="F72" s="1">
        <v>3500</v>
      </c>
      <c r="G72" s="2">
        <v>5</v>
      </c>
      <c r="H72" s="2">
        <v>2</v>
      </c>
      <c r="I72" s="2">
        <v>3</v>
      </c>
      <c r="J72" s="2"/>
      <c r="K72" s="2"/>
      <c r="L72" s="2">
        <v>10</v>
      </c>
      <c r="M72" s="89" t="s">
        <v>3309</v>
      </c>
      <c r="N72" s="26"/>
      <c r="O72" s="26"/>
      <c r="P72" s="36"/>
    </row>
    <row r="73" spans="1:16" s="1" customFormat="1">
      <c r="A73" s="318" t="s">
        <v>364</v>
      </c>
      <c r="B73" s="2">
        <v>219</v>
      </c>
      <c r="C73" s="24" t="s">
        <v>2664</v>
      </c>
      <c r="D73" s="89" t="s">
        <v>4664</v>
      </c>
      <c r="E73" s="26">
        <v>-2</v>
      </c>
      <c r="F73" s="1">
        <v>4000</v>
      </c>
      <c r="G73" s="2">
        <v>5</v>
      </c>
      <c r="H73" s="2">
        <v>2</v>
      </c>
      <c r="I73" s="2">
        <v>3</v>
      </c>
      <c r="J73" s="2"/>
      <c r="K73" s="2"/>
      <c r="L73" s="2">
        <v>10</v>
      </c>
      <c r="M73" s="89" t="s">
        <v>2823</v>
      </c>
      <c r="N73" s="26"/>
      <c r="O73" s="26"/>
      <c r="P73" s="36" t="s">
        <v>3726</v>
      </c>
    </row>
    <row r="74" spans="1:16" s="1" customFormat="1">
      <c r="A74" s="318" t="s">
        <v>365</v>
      </c>
      <c r="B74" s="2">
        <v>217</v>
      </c>
      <c r="C74" s="24" t="s">
        <v>2664</v>
      </c>
      <c r="D74" s="89" t="s">
        <v>4663</v>
      </c>
      <c r="E74" s="26">
        <v>-2</v>
      </c>
      <c r="F74" s="1">
        <v>4000</v>
      </c>
      <c r="G74" s="2">
        <v>5</v>
      </c>
      <c r="H74" s="2">
        <v>2</v>
      </c>
      <c r="I74" s="2">
        <v>3</v>
      </c>
      <c r="J74" s="2"/>
      <c r="K74" s="2"/>
      <c r="L74" s="2">
        <v>10</v>
      </c>
      <c r="M74" s="89" t="s">
        <v>2823</v>
      </c>
      <c r="N74" s="26"/>
      <c r="O74" s="26"/>
      <c r="P74" s="36" t="s">
        <v>3726</v>
      </c>
    </row>
    <row r="75" spans="1:16" s="1" customFormat="1">
      <c r="A75" s="318" t="s">
        <v>528</v>
      </c>
      <c r="B75" s="2"/>
      <c r="C75" s="88" t="s">
        <v>2664</v>
      </c>
      <c r="D75" s="89" t="s">
        <v>3494</v>
      </c>
      <c r="E75" s="26"/>
      <c r="F75" s="281" t="s">
        <v>1905</v>
      </c>
      <c r="G75" s="5"/>
      <c r="H75" s="18" t="s">
        <v>3640</v>
      </c>
      <c r="I75" s="5"/>
      <c r="J75" s="5"/>
      <c r="K75" s="5"/>
      <c r="L75" s="5"/>
      <c r="M75" s="57"/>
      <c r="N75" s="99"/>
      <c r="O75" s="99"/>
      <c r="P75" s="58" t="s">
        <v>1904</v>
      </c>
    </row>
    <row r="76" spans="1:16" s="1" customFormat="1">
      <c r="A76" s="318" t="s">
        <v>364</v>
      </c>
      <c r="B76" s="2">
        <v>202</v>
      </c>
      <c r="C76" s="88" t="s">
        <v>2664</v>
      </c>
      <c r="D76" s="89" t="s">
        <v>3633</v>
      </c>
      <c r="E76" s="26">
        <v>-5</v>
      </c>
      <c r="G76" s="2">
        <v>8</v>
      </c>
      <c r="H76" s="2">
        <v>2</v>
      </c>
      <c r="I76" s="2">
        <v>2</v>
      </c>
      <c r="J76" s="2">
        <v>4</v>
      </c>
      <c r="K76" s="2">
        <v>3</v>
      </c>
      <c r="L76" s="2">
        <v>18</v>
      </c>
      <c r="M76" s="89" t="s">
        <v>1755</v>
      </c>
      <c r="N76" s="26">
        <v>6</v>
      </c>
      <c r="O76" s="26" t="s">
        <v>588</v>
      </c>
      <c r="P76" s="36" t="s">
        <v>3636</v>
      </c>
    </row>
    <row r="77" spans="1:16" s="1" customFormat="1">
      <c r="A77" s="318" t="s">
        <v>364</v>
      </c>
      <c r="B77" s="2">
        <v>201</v>
      </c>
      <c r="C77" s="88" t="s">
        <v>2664</v>
      </c>
      <c r="D77" s="89" t="s">
        <v>3632</v>
      </c>
      <c r="E77" s="26">
        <v>-2</v>
      </c>
      <c r="G77" s="2">
        <v>4</v>
      </c>
      <c r="H77" s="2">
        <v>1</v>
      </c>
      <c r="I77" s="2">
        <v>5</v>
      </c>
      <c r="J77" s="2"/>
      <c r="K77" s="2"/>
      <c r="L77" s="2">
        <v>8</v>
      </c>
      <c r="M77" s="89" t="s">
        <v>1755</v>
      </c>
      <c r="N77" s="26">
        <v>5</v>
      </c>
      <c r="O77" s="26" t="s">
        <v>588</v>
      </c>
      <c r="P77" s="36" t="s">
        <v>3636</v>
      </c>
    </row>
    <row r="78" spans="1:16" s="1" customFormat="1">
      <c r="A78" s="318" t="s">
        <v>1095</v>
      </c>
      <c r="B78" s="2">
        <v>45</v>
      </c>
      <c r="C78" s="88" t="s">
        <v>2664</v>
      </c>
      <c r="D78" s="89" t="s">
        <v>3980</v>
      </c>
      <c r="E78" s="103">
        <v>-2</v>
      </c>
      <c r="F78" s="219">
        <v>5000</v>
      </c>
      <c r="G78" s="2">
        <v>5</v>
      </c>
      <c r="H78" s="2">
        <v>2</v>
      </c>
      <c r="I78" s="2">
        <v>3</v>
      </c>
      <c r="J78" s="2"/>
      <c r="K78" s="2"/>
      <c r="L78" s="2">
        <v>12</v>
      </c>
      <c r="M78" s="57" t="s">
        <v>3311</v>
      </c>
      <c r="N78" s="26">
        <v>1</v>
      </c>
      <c r="O78" s="26"/>
      <c r="P78" s="36" t="s">
        <v>3996</v>
      </c>
    </row>
    <row r="79" spans="1:16" s="1" customFormat="1">
      <c r="A79" s="318" t="s">
        <v>364</v>
      </c>
      <c r="B79" s="2">
        <v>72</v>
      </c>
      <c r="C79" s="24" t="s">
        <v>2664</v>
      </c>
      <c r="D79" s="89" t="s">
        <v>5223</v>
      </c>
      <c r="E79" s="26">
        <v>-10</v>
      </c>
      <c r="F79" s="1">
        <v>9000</v>
      </c>
      <c r="G79" s="2">
        <v>9</v>
      </c>
      <c r="H79" s="2">
        <v>3</v>
      </c>
      <c r="I79" s="2">
        <v>1</v>
      </c>
      <c r="J79" s="2">
        <v>4</v>
      </c>
      <c r="K79" s="2">
        <v>3</v>
      </c>
      <c r="L79" s="2">
        <v>25</v>
      </c>
      <c r="M79" s="89" t="s">
        <v>3311</v>
      </c>
      <c r="N79" s="26"/>
      <c r="O79" s="26"/>
      <c r="P79" s="36" t="s">
        <v>597</v>
      </c>
    </row>
    <row r="80" spans="1:16" s="1" customFormat="1">
      <c r="A80" s="318" t="s">
        <v>1758</v>
      </c>
      <c r="B80" s="2">
        <v>51</v>
      </c>
      <c r="C80" s="88" t="s">
        <v>2664</v>
      </c>
      <c r="D80" s="89" t="s">
        <v>2845</v>
      </c>
      <c r="E80" s="26">
        <v>-2</v>
      </c>
      <c r="F80" s="219">
        <v>2500</v>
      </c>
      <c r="G80" s="2">
        <v>2</v>
      </c>
      <c r="H80" s="2">
        <v>2</v>
      </c>
      <c r="I80" s="2">
        <v>5</v>
      </c>
      <c r="J80" s="2"/>
      <c r="K80" s="2"/>
      <c r="L80" s="2">
        <v>6</v>
      </c>
      <c r="M80" s="57" t="s">
        <v>3309</v>
      </c>
      <c r="N80" s="26"/>
      <c r="O80" s="26"/>
      <c r="P80" s="36"/>
    </row>
    <row r="81" spans="1:16" s="1" customFormat="1">
      <c r="A81" s="318" t="s">
        <v>364</v>
      </c>
      <c r="B81" s="2">
        <v>72</v>
      </c>
      <c r="C81" s="24" t="s">
        <v>2664</v>
      </c>
      <c r="D81" s="89" t="s">
        <v>5220</v>
      </c>
      <c r="E81" s="26">
        <v>-5</v>
      </c>
      <c r="F81" s="1">
        <v>6000</v>
      </c>
      <c r="G81" s="2">
        <v>6</v>
      </c>
      <c r="H81" s="2">
        <v>2</v>
      </c>
      <c r="I81" s="2">
        <v>2</v>
      </c>
      <c r="J81" s="2">
        <v>4</v>
      </c>
      <c r="K81" s="2">
        <v>3</v>
      </c>
      <c r="L81" s="2">
        <v>13</v>
      </c>
      <c r="M81" s="89" t="s">
        <v>3311</v>
      </c>
      <c r="N81" s="26"/>
      <c r="O81" s="26"/>
      <c r="P81" s="36" t="s">
        <v>598</v>
      </c>
    </row>
    <row r="82" spans="1:16" s="1" customFormat="1">
      <c r="A82" s="318" t="s">
        <v>364</v>
      </c>
      <c r="B82" s="2">
        <v>202</v>
      </c>
      <c r="C82" s="24" t="s">
        <v>2664</v>
      </c>
      <c r="D82" s="89" t="s">
        <v>3631</v>
      </c>
      <c r="E82" s="26">
        <v>-10</v>
      </c>
      <c r="G82" s="2">
        <v>10</v>
      </c>
      <c r="H82" s="2">
        <v>4</v>
      </c>
      <c r="I82" s="2">
        <v>1</v>
      </c>
      <c r="J82" s="2">
        <v>4</v>
      </c>
      <c r="K82" s="2">
        <v>3</v>
      </c>
      <c r="L82" s="2">
        <v>65</v>
      </c>
      <c r="M82" s="89" t="s">
        <v>3634</v>
      </c>
      <c r="N82" s="26">
        <v>6</v>
      </c>
      <c r="O82" s="26" t="s">
        <v>588</v>
      </c>
      <c r="P82" s="36" t="s">
        <v>3637</v>
      </c>
    </row>
    <row r="83" spans="1:16" s="1" customFormat="1">
      <c r="A83" s="318" t="s">
        <v>364</v>
      </c>
      <c r="B83" s="2">
        <v>201</v>
      </c>
      <c r="C83" s="24" t="s">
        <v>2664</v>
      </c>
      <c r="D83" s="89" t="s">
        <v>3630</v>
      </c>
      <c r="E83" s="26">
        <v>-2</v>
      </c>
      <c r="G83" s="2">
        <v>6</v>
      </c>
      <c r="H83" s="2">
        <v>2</v>
      </c>
      <c r="I83" s="2">
        <v>3</v>
      </c>
      <c r="J83" s="2"/>
      <c r="K83" s="2"/>
      <c r="L83" s="2">
        <v>42</v>
      </c>
      <c r="M83" s="89" t="s">
        <v>3634</v>
      </c>
      <c r="N83" s="26">
        <v>4</v>
      </c>
      <c r="O83" s="26" t="s">
        <v>588</v>
      </c>
      <c r="P83" s="36" t="s">
        <v>3636</v>
      </c>
    </row>
    <row r="84" spans="1:16" s="1" customFormat="1">
      <c r="A84" s="318" t="s">
        <v>468</v>
      </c>
      <c r="B84" s="2">
        <v>62</v>
      </c>
      <c r="C84" s="24" t="s">
        <v>2664</v>
      </c>
      <c r="D84" s="89" t="s">
        <v>3229</v>
      </c>
      <c r="E84" s="26">
        <v>-10</v>
      </c>
      <c r="F84" s="16"/>
      <c r="G84" s="2">
        <v>10</v>
      </c>
      <c r="H84" s="2">
        <v>2</v>
      </c>
      <c r="I84" s="2">
        <v>1</v>
      </c>
      <c r="J84" s="2">
        <v>4</v>
      </c>
      <c r="K84" s="2">
        <v>3</v>
      </c>
      <c r="L84" s="2">
        <v>26</v>
      </c>
      <c r="M84" s="89" t="s">
        <v>1755</v>
      </c>
      <c r="N84" s="26"/>
      <c r="O84" s="26"/>
      <c r="P84" s="36" t="s">
        <v>3078</v>
      </c>
    </row>
    <row r="85" spans="1:16" s="1" customFormat="1">
      <c r="A85" s="318" t="s">
        <v>1758</v>
      </c>
      <c r="B85" s="2">
        <v>128</v>
      </c>
      <c r="C85" s="88" t="s">
        <v>2664</v>
      </c>
      <c r="D85" s="89" t="s">
        <v>5247</v>
      </c>
      <c r="E85" s="26">
        <v>-10</v>
      </c>
      <c r="F85" s="16"/>
      <c r="G85" s="2">
        <v>10</v>
      </c>
      <c r="H85" s="2"/>
      <c r="I85" s="2"/>
      <c r="J85" s="2"/>
      <c r="K85" s="2"/>
      <c r="L85" s="2"/>
      <c r="M85" s="89"/>
      <c r="N85" s="26"/>
      <c r="O85" s="26"/>
      <c r="P85" s="36" t="s">
        <v>5248</v>
      </c>
    </row>
    <row r="86" spans="1:16" s="1" customFormat="1">
      <c r="A86" s="318" t="s">
        <v>1758</v>
      </c>
      <c r="B86" s="2">
        <v>128</v>
      </c>
      <c r="C86" s="88" t="s">
        <v>2664</v>
      </c>
      <c r="D86" s="89" t="s">
        <v>5249</v>
      </c>
      <c r="E86" s="26">
        <v>-10</v>
      </c>
      <c r="F86" s="16"/>
      <c r="G86" s="2">
        <v>12</v>
      </c>
      <c r="H86" s="2"/>
      <c r="I86" s="2"/>
      <c r="J86" s="2"/>
      <c r="K86" s="2"/>
      <c r="L86" s="2"/>
      <c r="M86" s="89"/>
      <c r="N86" s="26"/>
      <c r="O86" s="26"/>
      <c r="P86" s="36" t="s">
        <v>5250</v>
      </c>
    </row>
    <row r="87" spans="1:16" s="1" customFormat="1">
      <c r="A87" s="318" t="s">
        <v>365</v>
      </c>
      <c r="B87" s="2">
        <v>177</v>
      </c>
      <c r="C87" s="88" t="s">
        <v>2664</v>
      </c>
      <c r="D87" s="89" t="s">
        <v>4656</v>
      </c>
      <c r="E87" s="26">
        <v>-2</v>
      </c>
      <c r="F87" s="1">
        <v>8000</v>
      </c>
      <c r="G87" s="2">
        <v>6</v>
      </c>
      <c r="H87" s="2">
        <v>2</v>
      </c>
      <c r="I87" s="2">
        <v>3</v>
      </c>
      <c r="J87" s="2"/>
      <c r="K87" s="2"/>
      <c r="L87" s="2">
        <v>10</v>
      </c>
      <c r="M87" s="89" t="s">
        <v>3634</v>
      </c>
      <c r="N87" s="26"/>
      <c r="O87" s="26" t="s">
        <v>588</v>
      </c>
      <c r="P87" s="36"/>
    </row>
    <row r="88" spans="1:16" s="1" customFormat="1">
      <c r="A88" s="318" t="s">
        <v>365</v>
      </c>
      <c r="B88" s="2">
        <v>180</v>
      </c>
      <c r="C88" s="88" t="s">
        <v>2664</v>
      </c>
      <c r="D88" s="89" t="s">
        <v>4662</v>
      </c>
      <c r="E88" s="26">
        <v>-2</v>
      </c>
      <c r="F88" s="1">
        <v>8000</v>
      </c>
      <c r="G88" s="2">
        <v>6</v>
      </c>
      <c r="H88" s="2">
        <v>4</v>
      </c>
      <c r="I88" s="2">
        <v>3</v>
      </c>
      <c r="J88" s="2"/>
      <c r="K88" s="2"/>
      <c r="L88" s="2">
        <v>10</v>
      </c>
      <c r="M88" s="89" t="s">
        <v>3634</v>
      </c>
      <c r="N88" s="26"/>
      <c r="O88" s="26" t="s">
        <v>588</v>
      </c>
      <c r="P88" s="36" t="s">
        <v>4661</v>
      </c>
    </row>
    <row r="89" spans="1:16" s="1" customFormat="1">
      <c r="A89" s="318" t="s">
        <v>364</v>
      </c>
      <c r="B89" s="2">
        <v>179</v>
      </c>
      <c r="C89" s="88" t="s">
        <v>2664</v>
      </c>
      <c r="D89" s="89" t="s">
        <v>3623</v>
      </c>
      <c r="E89" s="26">
        <v>-5</v>
      </c>
      <c r="G89" s="2">
        <v>6</v>
      </c>
      <c r="H89" s="2">
        <v>2</v>
      </c>
      <c r="I89" s="2">
        <v>2</v>
      </c>
      <c r="J89" s="2">
        <v>4</v>
      </c>
      <c r="K89" s="2">
        <v>3</v>
      </c>
      <c r="L89" s="2">
        <v>14</v>
      </c>
      <c r="M89" s="89" t="s">
        <v>3309</v>
      </c>
      <c r="N89" s="26"/>
      <c r="O89" s="26"/>
      <c r="P89" s="41" t="s">
        <v>3635</v>
      </c>
    </row>
    <row r="90" spans="1:16" s="1" customFormat="1">
      <c r="A90" s="318" t="s">
        <v>364</v>
      </c>
      <c r="B90" s="2">
        <v>179</v>
      </c>
      <c r="C90" s="88" t="s">
        <v>2664</v>
      </c>
      <c r="D90" s="89" t="s">
        <v>3624</v>
      </c>
      <c r="E90" s="26">
        <v>-10</v>
      </c>
      <c r="F90" s="191"/>
      <c r="G90" s="2">
        <v>8</v>
      </c>
      <c r="H90" s="2">
        <v>3</v>
      </c>
      <c r="I90" s="2">
        <v>1</v>
      </c>
      <c r="J90" s="2">
        <v>4</v>
      </c>
      <c r="K90" s="2">
        <v>3</v>
      </c>
      <c r="L90" s="2">
        <v>26</v>
      </c>
      <c r="M90" s="89" t="s">
        <v>3309</v>
      </c>
      <c r="N90" s="26"/>
      <c r="O90" s="26"/>
      <c r="P90" s="36" t="s">
        <v>3626</v>
      </c>
    </row>
    <row r="91" spans="1:16" s="1" customFormat="1">
      <c r="A91" s="318" t="s">
        <v>364</v>
      </c>
      <c r="B91" s="2">
        <v>179</v>
      </c>
      <c r="C91" s="88" t="s">
        <v>2664</v>
      </c>
      <c r="D91" s="89" t="s">
        <v>3622</v>
      </c>
      <c r="E91" s="26">
        <v>-2</v>
      </c>
      <c r="F91" s="191"/>
      <c r="G91" s="2">
        <v>4</v>
      </c>
      <c r="H91" s="2">
        <v>1</v>
      </c>
      <c r="I91" s="2">
        <v>3</v>
      </c>
      <c r="J91" s="2"/>
      <c r="K91" s="2"/>
      <c r="L91" s="2">
        <v>7</v>
      </c>
      <c r="M91" s="89" t="s">
        <v>3309</v>
      </c>
      <c r="N91" s="26"/>
      <c r="O91" s="26"/>
      <c r="P91" s="41" t="s">
        <v>3625</v>
      </c>
    </row>
    <row r="92" spans="1:16" s="1" customFormat="1">
      <c r="A92" s="318" t="s">
        <v>1860</v>
      </c>
      <c r="B92" s="2">
        <v>77</v>
      </c>
      <c r="C92" s="88" t="s">
        <v>2664</v>
      </c>
      <c r="D92" s="89" t="s">
        <v>475</v>
      </c>
      <c r="E92" s="99" t="s">
        <v>2821</v>
      </c>
      <c r="F92" s="192">
        <v>500</v>
      </c>
      <c r="G92" s="2">
        <v>5</v>
      </c>
      <c r="H92" s="2"/>
      <c r="I92" s="2"/>
      <c r="J92" s="2"/>
      <c r="L92" s="2">
        <v>6</v>
      </c>
      <c r="M92" s="89" t="s">
        <v>3309</v>
      </c>
      <c r="N92" s="36"/>
      <c r="O92" s="36"/>
      <c r="P92" s="36" t="s">
        <v>1523</v>
      </c>
    </row>
    <row r="93" spans="1:16" s="1" customFormat="1">
      <c r="A93" s="318" t="s">
        <v>365</v>
      </c>
      <c r="B93" s="2">
        <v>174</v>
      </c>
      <c r="C93" s="88" t="s">
        <v>2664</v>
      </c>
      <c r="D93" s="89" t="s">
        <v>4654</v>
      </c>
      <c r="E93" s="26">
        <v>-5</v>
      </c>
      <c r="F93" s="191">
        <v>5000</v>
      </c>
      <c r="G93" s="2">
        <v>7</v>
      </c>
      <c r="H93" s="2"/>
      <c r="I93" s="2">
        <v>2</v>
      </c>
      <c r="J93" s="2">
        <v>4</v>
      </c>
      <c r="K93" s="2">
        <v>3</v>
      </c>
      <c r="L93" s="2">
        <v>13</v>
      </c>
      <c r="M93" s="44" t="s">
        <v>3311</v>
      </c>
      <c r="N93" s="26"/>
      <c r="O93" s="26"/>
      <c r="P93" s="36"/>
    </row>
    <row r="94" spans="1:16" s="1" customFormat="1">
      <c r="A94" s="318" t="s">
        <v>363</v>
      </c>
      <c r="B94" s="2">
        <v>133</v>
      </c>
      <c r="C94" s="88" t="s">
        <v>2664</v>
      </c>
      <c r="D94" s="89" t="s">
        <v>3728</v>
      </c>
      <c r="E94" s="26">
        <v>-2</v>
      </c>
      <c r="F94" s="191">
        <v>18000</v>
      </c>
      <c r="G94" s="2">
        <v>6</v>
      </c>
      <c r="H94" s="2">
        <v>2</v>
      </c>
      <c r="I94" s="2">
        <v>3</v>
      </c>
      <c r="J94" s="2"/>
      <c r="K94" s="2"/>
      <c r="L94" s="2">
        <v>10</v>
      </c>
      <c r="M94" s="1" t="s">
        <v>3634</v>
      </c>
      <c r="N94" s="26"/>
      <c r="O94" s="26" t="s">
        <v>588</v>
      </c>
      <c r="P94" s="36" t="s">
        <v>3730</v>
      </c>
    </row>
    <row r="95" spans="1:16" s="1" customFormat="1">
      <c r="A95" s="318" t="s">
        <v>363</v>
      </c>
      <c r="B95" s="2">
        <v>280</v>
      </c>
      <c r="C95" s="88" t="s">
        <v>2664</v>
      </c>
      <c r="D95" s="89" t="s">
        <v>4797</v>
      </c>
      <c r="E95" s="26">
        <v>-2</v>
      </c>
      <c r="F95" s="191">
        <v>1500</v>
      </c>
      <c r="G95" s="2">
        <v>4</v>
      </c>
      <c r="H95" s="2"/>
      <c r="I95" s="2">
        <v>4</v>
      </c>
      <c r="J95" s="2"/>
      <c r="K95" s="2"/>
      <c r="L95" s="2">
        <v>8</v>
      </c>
      <c r="M95" s="1" t="s">
        <v>2823</v>
      </c>
      <c r="N95" s="26"/>
      <c r="O95" s="26" t="s">
        <v>588</v>
      </c>
      <c r="P95" s="36"/>
    </row>
    <row r="96" spans="1:16" s="1" customFormat="1">
      <c r="A96" s="318" t="s">
        <v>1758</v>
      </c>
      <c r="B96" s="2">
        <v>127</v>
      </c>
      <c r="C96" s="88" t="s">
        <v>2664</v>
      </c>
      <c r="D96" s="89" t="s">
        <v>737</v>
      </c>
      <c r="E96" s="103">
        <v>-2</v>
      </c>
      <c r="F96" s="192">
        <v>6750</v>
      </c>
      <c r="G96" s="2">
        <v>4</v>
      </c>
      <c r="H96" s="2">
        <v>2</v>
      </c>
      <c r="I96" s="2">
        <v>2</v>
      </c>
      <c r="J96" s="2"/>
      <c r="K96" s="2"/>
      <c r="L96" s="2">
        <v>14</v>
      </c>
      <c r="M96" t="s">
        <v>3309</v>
      </c>
      <c r="N96" s="26"/>
      <c r="O96" s="26"/>
      <c r="P96" s="36" t="s">
        <v>2448</v>
      </c>
    </row>
    <row r="97" spans="1:16" s="1" customFormat="1">
      <c r="A97" s="318" t="s">
        <v>365</v>
      </c>
      <c r="B97" s="2">
        <v>175</v>
      </c>
      <c r="C97" s="88" t="s">
        <v>2664</v>
      </c>
      <c r="D97" s="89" t="s">
        <v>4655</v>
      </c>
      <c r="E97" s="26">
        <v>-5</v>
      </c>
      <c r="F97" s="191">
        <v>5000</v>
      </c>
      <c r="G97" s="2">
        <v>7</v>
      </c>
      <c r="H97" s="2"/>
      <c r="I97" s="2">
        <v>2</v>
      </c>
      <c r="J97" s="2">
        <v>4</v>
      </c>
      <c r="K97" s="2">
        <v>3</v>
      </c>
      <c r="L97" s="2">
        <v>13</v>
      </c>
      <c r="M97" s="1" t="s">
        <v>3311</v>
      </c>
      <c r="N97" s="26"/>
      <c r="O97" s="26"/>
      <c r="P97" s="36"/>
    </row>
    <row r="98" spans="1:16" s="1" customFormat="1">
      <c r="A98" s="318" t="s">
        <v>836</v>
      </c>
      <c r="B98" s="5">
        <v>49</v>
      </c>
      <c r="C98" s="24" t="s">
        <v>2664</v>
      </c>
      <c r="D98" s="89" t="s">
        <v>4673</v>
      </c>
      <c r="E98" s="26">
        <v>-2</v>
      </c>
      <c r="F98" s="119">
        <v>600</v>
      </c>
      <c r="G98" s="5">
        <v>1</v>
      </c>
      <c r="H98" s="5">
        <v>1</v>
      </c>
      <c r="I98" s="5">
        <v>5</v>
      </c>
      <c r="J98" s="5"/>
      <c r="K98" s="5"/>
      <c r="L98" s="5">
        <v>2</v>
      </c>
      <c r="M98" t="s">
        <v>3309</v>
      </c>
      <c r="N98" s="99"/>
      <c r="O98" s="99"/>
      <c r="P98" s="58" t="s">
        <v>4685</v>
      </c>
    </row>
    <row r="99" spans="1:16" s="1" customFormat="1">
      <c r="A99" s="318" t="s">
        <v>1758</v>
      </c>
      <c r="B99" s="2">
        <v>51</v>
      </c>
      <c r="C99" s="88" t="s">
        <v>2664</v>
      </c>
      <c r="D99" s="89" t="s">
        <v>2846</v>
      </c>
      <c r="E99" s="26">
        <v>-2</v>
      </c>
      <c r="F99" s="192">
        <v>1500</v>
      </c>
      <c r="G99" s="2"/>
      <c r="H99" s="2"/>
      <c r="I99" s="2"/>
      <c r="J99" s="2"/>
      <c r="K99" s="2"/>
      <c r="L99" s="2">
        <v>1</v>
      </c>
      <c r="M99" t="s">
        <v>1755</v>
      </c>
      <c r="N99" s="26"/>
      <c r="O99" s="26"/>
      <c r="P99" s="36" t="s">
        <v>2443</v>
      </c>
    </row>
    <row r="100" spans="1:16" s="1" customFormat="1">
      <c r="A100" s="318" t="s">
        <v>364</v>
      </c>
      <c r="B100" s="5">
        <v>149</v>
      </c>
      <c r="C100" s="88" t="s">
        <v>2664</v>
      </c>
      <c r="D100" s="89" t="s">
        <v>4800</v>
      </c>
      <c r="E100" s="26">
        <v>-5</v>
      </c>
      <c r="F100" s="119"/>
      <c r="G100" s="5">
        <v>7</v>
      </c>
      <c r="H100" s="5">
        <v>2</v>
      </c>
      <c r="I100" s="5">
        <v>2</v>
      </c>
      <c r="J100" s="5">
        <v>4</v>
      </c>
      <c r="K100" s="5">
        <v>3</v>
      </c>
      <c r="L100" s="5"/>
      <c r="M100"/>
      <c r="N100" s="99"/>
      <c r="O100" s="99"/>
      <c r="P100" s="58"/>
    </row>
    <row r="101" spans="1:16" s="1" customFormat="1">
      <c r="A101" s="318" t="s">
        <v>364</v>
      </c>
      <c r="B101" s="2">
        <v>147</v>
      </c>
      <c r="C101" s="24" t="s">
        <v>2664</v>
      </c>
      <c r="D101" s="89" t="s">
        <v>3617</v>
      </c>
      <c r="E101" s="26">
        <v>-2</v>
      </c>
      <c r="F101" s="191">
        <v>8000</v>
      </c>
      <c r="G101" s="2">
        <v>6</v>
      </c>
      <c r="H101" s="2">
        <v>2</v>
      </c>
      <c r="I101" s="2">
        <v>3</v>
      </c>
      <c r="J101" s="2"/>
      <c r="K101" s="2"/>
      <c r="L101" s="2">
        <v>10</v>
      </c>
      <c r="M101" s="1" t="s">
        <v>3634</v>
      </c>
      <c r="N101" s="26"/>
      <c r="O101" s="26" t="s">
        <v>588</v>
      </c>
      <c r="P101" s="36"/>
    </row>
    <row r="102" spans="1:16" s="1" customFormat="1">
      <c r="A102" s="361" t="s">
        <v>2665</v>
      </c>
      <c r="B102" s="5"/>
      <c r="C102" s="88" t="s">
        <v>2664</v>
      </c>
      <c r="D102" s="89" t="s">
        <v>3695</v>
      </c>
      <c r="E102" s="26">
        <v>-10</v>
      </c>
      <c r="F102" s="192">
        <v>12000</v>
      </c>
      <c r="G102" s="2">
        <v>9</v>
      </c>
      <c r="H102" s="2">
        <v>3</v>
      </c>
      <c r="I102" s="2">
        <v>1</v>
      </c>
      <c r="J102" s="2">
        <v>3</v>
      </c>
      <c r="K102" s="2">
        <v>2</v>
      </c>
      <c r="L102" s="2">
        <v>35</v>
      </c>
      <c r="N102" s="26"/>
      <c r="O102" s="26"/>
      <c r="P102" s="36" t="s">
        <v>3723</v>
      </c>
    </row>
    <row r="103" spans="1:16" s="1" customFormat="1">
      <c r="A103" s="361" t="s">
        <v>2665</v>
      </c>
      <c r="B103" s="5"/>
      <c r="C103" s="88" t="s">
        <v>2664</v>
      </c>
      <c r="D103" s="89" t="s">
        <v>3693</v>
      </c>
      <c r="E103" s="26">
        <v>-2</v>
      </c>
      <c r="F103" s="192">
        <v>4000</v>
      </c>
      <c r="G103" s="2">
        <v>5</v>
      </c>
      <c r="H103" s="2">
        <v>2</v>
      </c>
      <c r="I103" s="2">
        <v>3</v>
      </c>
      <c r="J103" s="2">
        <v>-2</v>
      </c>
      <c r="K103" s="2">
        <v>-2</v>
      </c>
      <c r="L103" s="2">
        <v>10</v>
      </c>
      <c r="N103" s="26"/>
      <c r="O103" s="26"/>
      <c r="P103" s="36" t="s">
        <v>3726</v>
      </c>
    </row>
    <row r="104" spans="1:16" s="1" customFormat="1">
      <c r="A104" s="361" t="s">
        <v>2665</v>
      </c>
      <c r="B104" s="5"/>
      <c r="C104" s="88" t="s">
        <v>2664</v>
      </c>
      <c r="D104" s="89" t="s">
        <v>3694</v>
      </c>
      <c r="E104" s="26">
        <v>-5</v>
      </c>
      <c r="F104" s="219">
        <v>7000</v>
      </c>
      <c r="G104" s="2">
        <v>8</v>
      </c>
      <c r="H104" s="2">
        <v>2</v>
      </c>
      <c r="I104" s="2">
        <v>2</v>
      </c>
      <c r="J104" s="2">
        <v>3</v>
      </c>
      <c r="K104" s="2">
        <v>2</v>
      </c>
      <c r="L104" s="2">
        <v>16</v>
      </c>
      <c r="N104" s="26"/>
      <c r="O104" s="26"/>
      <c r="P104" s="36"/>
    </row>
    <row r="105" spans="1:16" s="1" customFormat="1">
      <c r="A105" s="318" t="s">
        <v>363</v>
      </c>
      <c r="B105" s="2">
        <v>133</v>
      </c>
      <c r="C105" s="88" t="s">
        <v>2664</v>
      </c>
      <c r="D105" s="89" t="s">
        <v>3727</v>
      </c>
      <c r="E105" s="26">
        <v>-2</v>
      </c>
      <c r="F105" s="1">
        <v>18000</v>
      </c>
      <c r="G105" s="2">
        <v>6</v>
      </c>
      <c r="H105" s="2">
        <v>2</v>
      </c>
      <c r="I105" s="2">
        <v>3</v>
      </c>
      <c r="J105" s="2"/>
      <c r="K105" s="2"/>
      <c r="L105" s="2">
        <v>10</v>
      </c>
      <c r="M105" s="1" t="s">
        <v>3634</v>
      </c>
      <c r="N105" s="26"/>
      <c r="O105" s="26" t="s">
        <v>588</v>
      </c>
      <c r="P105" s="36" t="s">
        <v>3729</v>
      </c>
    </row>
    <row r="106" spans="1:16" s="1" customFormat="1">
      <c r="A106" s="318" t="s">
        <v>363</v>
      </c>
      <c r="B106" s="2">
        <v>137</v>
      </c>
      <c r="C106" s="88" t="s">
        <v>2664</v>
      </c>
      <c r="D106" s="89" t="s">
        <v>4357</v>
      </c>
      <c r="E106" s="26">
        <v>0</v>
      </c>
      <c r="F106" s="1">
        <v>2000</v>
      </c>
      <c r="G106" s="2"/>
      <c r="H106" s="2">
        <v>2</v>
      </c>
      <c r="I106" s="2"/>
      <c r="J106" s="2"/>
      <c r="K106" s="2"/>
      <c r="L106" s="2">
        <v>15</v>
      </c>
      <c r="N106" s="26"/>
      <c r="O106" s="26"/>
      <c r="P106" s="36" t="s">
        <v>3771</v>
      </c>
    </row>
    <row r="107" spans="1:16" s="1" customFormat="1">
      <c r="A107" s="318" t="s">
        <v>1860</v>
      </c>
      <c r="B107" s="2">
        <v>95</v>
      </c>
      <c r="C107" s="88" t="s">
        <v>2664</v>
      </c>
      <c r="D107" s="89" t="s">
        <v>4795</v>
      </c>
      <c r="E107" s="26">
        <v>-2</v>
      </c>
      <c r="F107" s="1">
        <v>4000</v>
      </c>
      <c r="G107" s="2">
        <v>5</v>
      </c>
      <c r="H107" s="2">
        <v>2</v>
      </c>
      <c r="I107" s="2">
        <v>3</v>
      </c>
      <c r="J107" s="2"/>
      <c r="K107" s="2"/>
      <c r="L107" s="2">
        <v>10</v>
      </c>
      <c r="M107" s="1" t="s">
        <v>2823</v>
      </c>
      <c r="N107" s="26"/>
      <c r="O107" s="26"/>
      <c r="P107" s="36" t="s">
        <v>3726</v>
      </c>
    </row>
    <row r="108" spans="1:16" s="1" customFormat="1">
      <c r="A108" s="318" t="s">
        <v>1095</v>
      </c>
      <c r="B108" s="2">
        <v>45</v>
      </c>
      <c r="C108" s="88" t="s">
        <v>2664</v>
      </c>
      <c r="D108" s="89" t="s">
        <v>3984</v>
      </c>
      <c r="E108" s="103">
        <v>-5</v>
      </c>
      <c r="F108" s="16">
        <v>7500</v>
      </c>
      <c r="G108" s="2">
        <v>7</v>
      </c>
      <c r="H108" s="2"/>
      <c r="I108" s="2">
        <v>3</v>
      </c>
      <c r="J108" s="2">
        <v>4</v>
      </c>
      <c r="K108" s="2">
        <v>3</v>
      </c>
      <c r="L108" s="5">
        <v>10</v>
      </c>
      <c r="M108" t="s">
        <v>2823</v>
      </c>
      <c r="N108" s="26">
        <v>3</v>
      </c>
      <c r="O108" s="26"/>
      <c r="P108" s="36" t="s">
        <v>3997</v>
      </c>
    </row>
    <row r="109" spans="1:16" s="1" customFormat="1">
      <c r="A109" s="318" t="s">
        <v>1758</v>
      </c>
      <c r="B109" s="2">
        <v>123</v>
      </c>
      <c r="C109" s="88" t="s">
        <v>2664</v>
      </c>
      <c r="D109" s="89" t="s">
        <v>5048</v>
      </c>
      <c r="E109" s="26">
        <v>-2</v>
      </c>
      <c r="G109" s="2">
        <v>4</v>
      </c>
      <c r="H109" s="2"/>
      <c r="I109" s="2">
        <v>4</v>
      </c>
      <c r="J109" s="2"/>
      <c r="K109" s="2"/>
      <c r="L109" s="2">
        <v>8</v>
      </c>
      <c r="N109" s="26"/>
      <c r="O109" s="26" t="s">
        <v>588</v>
      </c>
      <c r="P109" s="121" t="s">
        <v>2869</v>
      </c>
    </row>
    <row r="110" spans="1:16" s="1" customFormat="1">
      <c r="A110" s="318" t="s">
        <v>363</v>
      </c>
      <c r="B110" s="2">
        <v>133</v>
      </c>
      <c r="C110" s="88" t="s">
        <v>2664</v>
      </c>
      <c r="D110" s="89" t="s">
        <v>3604</v>
      </c>
      <c r="E110" s="26">
        <v>-2</v>
      </c>
      <c r="F110" s="1">
        <v>8000</v>
      </c>
      <c r="G110" s="2">
        <v>6</v>
      </c>
      <c r="H110" s="2">
        <v>2</v>
      </c>
      <c r="I110" s="2">
        <v>3</v>
      </c>
      <c r="J110" s="2"/>
      <c r="K110" s="2"/>
      <c r="L110" s="2">
        <v>10</v>
      </c>
      <c r="M110" s="1" t="s">
        <v>3634</v>
      </c>
      <c r="N110" s="26"/>
      <c r="O110" s="26" t="s">
        <v>588</v>
      </c>
      <c r="P110" s="36"/>
    </row>
    <row r="111" spans="1:16" s="1" customFormat="1">
      <c r="A111" s="318" t="s">
        <v>1758</v>
      </c>
      <c r="B111" s="2">
        <v>122</v>
      </c>
      <c r="C111" s="88" t="s">
        <v>2664</v>
      </c>
      <c r="D111" s="89" t="s">
        <v>5046</v>
      </c>
      <c r="E111" s="26">
        <v>-2</v>
      </c>
      <c r="G111" s="2">
        <v>7</v>
      </c>
      <c r="H111" s="2">
        <v>2</v>
      </c>
      <c r="I111" s="2">
        <v>3</v>
      </c>
      <c r="J111" s="2"/>
      <c r="K111" s="2"/>
      <c r="L111" s="2"/>
      <c r="M111" s="1" t="s">
        <v>3634</v>
      </c>
      <c r="N111" s="26"/>
      <c r="O111" s="26" t="s">
        <v>588</v>
      </c>
      <c r="P111" s="36"/>
    </row>
    <row r="112" spans="1:16" s="1" customFormat="1">
      <c r="A112" s="318" t="s">
        <v>1758</v>
      </c>
      <c r="B112" s="2">
        <v>121</v>
      </c>
      <c r="C112" s="88" t="s">
        <v>2664</v>
      </c>
      <c r="D112" s="89" t="s">
        <v>5047</v>
      </c>
      <c r="E112" s="26">
        <v>-2</v>
      </c>
      <c r="G112" s="2">
        <v>7</v>
      </c>
      <c r="H112" s="2">
        <v>2</v>
      </c>
      <c r="I112" s="2">
        <v>3</v>
      </c>
      <c r="J112" s="2"/>
      <c r="K112" s="2"/>
      <c r="L112" s="2">
        <v>10</v>
      </c>
      <c r="M112" s="1" t="s">
        <v>3634</v>
      </c>
      <c r="N112" s="26"/>
      <c r="O112" s="26" t="s">
        <v>588</v>
      </c>
      <c r="P112" s="36"/>
    </row>
    <row r="113" spans="1:16" s="1" customFormat="1">
      <c r="A113" s="318" t="s">
        <v>1095</v>
      </c>
      <c r="B113" s="2">
        <v>45</v>
      </c>
      <c r="C113" s="88" t="s">
        <v>2664</v>
      </c>
      <c r="D113" s="89" t="s">
        <v>3979</v>
      </c>
      <c r="E113" s="103">
        <v>-2</v>
      </c>
      <c r="F113" s="219">
        <v>3500</v>
      </c>
      <c r="G113" s="2">
        <v>1</v>
      </c>
      <c r="H113" s="2"/>
      <c r="I113" s="2">
        <v>5</v>
      </c>
      <c r="J113" s="2"/>
      <c r="K113" s="2"/>
      <c r="L113" s="2">
        <v>2</v>
      </c>
      <c r="M113" t="s">
        <v>2823</v>
      </c>
      <c r="N113" s="26"/>
      <c r="O113" s="26"/>
      <c r="P113" s="36" t="s">
        <v>3998</v>
      </c>
    </row>
    <row r="114" spans="1:16" s="1" customFormat="1">
      <c r="A114" s="318" t="s">
        <v>1917</v>
      </c>
      <c r="B114" s="5">
        <v>64</v>
      </c>
      <c r="C114" s="24" t="s">
        <v>2664</v>
      </c>
      <c r="D114" s="89" t="s">
        <v>3697</v>
      </c>
      <c r="E114" s="26">
        <v>-2</v>
      </c>
      <c r="F114" s="44">
        <v>900</v>
      </c>
      <c r="G114" s="7" t="s">
        <v>1993</v>
      </c>
      <c r="H114" s="2">
        <v>0</v>
      </c>
      <c r="I114" s="2">
        <v>6</v>
      </c>
      <c r="J114" s="2"/>
      <c r="K114" s="2"/>
      <c r="L114" s="2">
        <v>1</v>
      </c>
      <c r="N114" s="26"/>
      <c r="O114" s="26"/>
      <c r="P114" s="36" t="s">
        <v>3698</v>
      </c>
    </row>
    <row r="115" spans="1:16">
      <c r="A115" s="318" t="s">
        <v>1917</v>
      </c>
      <c r="B115" s="5">
        <v>64</v>
      </c>
      <c r="C115" s="24" t="s">
        <v>2664</v>
      </c>
      <c r="D115" s="89" t="s">
        <v>3699</v>
      </c>
      <c r="E115" s="26">
        <v>-2</v>
      </c>
      <c r="F115" s="1">
        <v>300</v>
      </c>
      <c r="G115" s="2">
        <v>1</v>
      </c>
      <c r="H115" s="2">
        <v>0</v>
      </c>
      <c r="I115" s="2">
        <v>5</v>
      </c>
      <c r="J115" s="2"/>
      <c r="K115" s="2"/>
      <c r="L115" s="2">
        <v>0.5</v>
      </c>
      <c r="M115" s="89"/>
      <c r="N115" s="26"/>
      <c r="O115" s="26"/>
      <c r="P115" s="36" t="s">
        <v>3700</v>
      </c>
    </row>
    <row r="116" spans="1:16">
      <c r="A116" s="318" t="s">
        <v>836</v>
      </c>
      <c r="B116" s="2">
        <v>13</v>
      </c>
      <c r="C116" s="88" t="s">
        <v>2664</v>
      </c>
      <c r="D116" s="89" t="s">
        <v>2795</v>
      </c>
      <c r="E116" s="26">
        <v>-2</v>
      </c>
      <c r="F116" s="1">
        <v>2000</v>
      </c>
      <c r="G116" s="2">
        <v>4</v>
      </c>
      <c r="H116" s="2">
        <v>2</v>
      </c>
      <c r="I116" s="2">
        <v>4</v>
      </c>
      <c r="J116" s="2"/>
      <c r="K116" s="2"/>
      <c r="L116" s="2">
        <v>8</v>
      </c>
      <c r="M116" s="89" t="s">
        <v>2823</v>
      </c>
      <c r="N116" s="26"/>
      <c r="O116" s="26"/>
      <c r="P116" s="36" t="s">
        <v>2796</v>
      </c>
    </row>
    <row r="117" spans="1:16">
      <c r="A117" s="318" t="s">
        <v>1917</v>
      </c>
      <c r="B117" s="2">
        <v>64</v>
      </c>
      <c r="C117" s="24" t="s">
        <v>2664</v>
      </c>
      <c r="D117" s="89" t="s">
        <v>3703</v>
      </c>
      <c r="E117" s="26">
        <v>-10</v>
      </c>
      <c r="F117" s="44">
        <v>15000</v>
      </c>
      <c r="G117" s="2">
        <v>4</v>
      </c>
      <c r="H117" s="2">
        <v>1</v>
      </c>
      <c r="I117" s="2">
        <v>0</v>
      </c>
      <c r="J117" s="2">
        <v>4</v>
      </c>
      <c r="K117" s="2">
        <v>3</v>
      </c>
      <c r="L117" s="2">
        <v>35</v>
      </c>
      <c r="M117" s="89"/>
      <c r="N117" s="26">
        <v>2</v>
      </c>
      <c r="O117" s="26"/>
      <c r="P117" s="36" t="s">
        <v>3704</v>
      </c>
    </row>
    <row r="118" spans="1:16">
      <c r="A118" s="318" t="s">
        <v>364</v>
      </c>
      <c r="B118" s="2">
        <v>72</v>
      </c>
      <c r="C118" s="24" t="s">
        <v>2664</v>
      </c>
      <c r="D118" s="89" t="s">
        <v>5221</v>
      </c>
      <c r="E118" s="26">
        <v>-5</v>
      </c>
      <c r="F118" s="1">
        <v>5000</v>
      </c>
      <c r="G118" s="2">
        <v>6</v>
      </c>
      <c r="H118" s="2">
        <v>2</v>
      </c>
      <c r="I118" s="2">
        <v>3</v>
      </c>
      <c r="J118" s="2">
        <v>4</v>
      </c>
      <c r="K118" s="2">
        <v>3</v>
      </c>
      <c r="L118" s="2">
        <v>15</v>
      </c>
      <c r="M118" s="89" t="s">
        <v>3311</v>
      </c>
      <c r="N118" s="26"/>
      <c r="O118" s="26"/>
      <c r="P118" s="36"/>
    </row>
    <row r="119" spans="1:16">
      <c r="A119" s="318" t="s">
        <v>1747</v>
      </c>
      <c r="B119" s="2">
        <v>140</v>
      </c>
      <c r="C119" s="88" t="s">
        <v>2664</v>
      </c>
      <c r="D119" s="89" t="s">
        <v>889</v>
      </c>
      <c r="E119" s="26">
        <v>-10</v>
      </c>
      <c r="F119" s="16">
        <v>17000</v>
      </c>
      <c r="G119" s="2">
        <v>10</v>
      </c>
      <c r="H119" s="2">
        <v>4</v>
      </c>
      <c r="I119" s="2">
        <v>1</v>
      </c>
      <c r="J119" s="2">
        <v>4</v>
      </c>
      <c r="K119" s="2">
        <v>3</v>
      </c>
      <c r="L119" s="2">
        <v>38</v>
      </c>
      <c r="M119" s="57" t="s">
        <v>3309</v>
      </c>
      <c r="N119" s="26"/>
      <c r="O119" s="26"/>
      <c r="P119" s="36" t="s">
        <v>892</v>
      </c>
    </row>
    <row r="120" spans="1:16">
      <c r="A120" s="318" t="s">
        <v>468</v>
      </c>
      <c r="B120" s="2">
        <v>63</v>
      </c>
      <c r="C120" s="88" t="s">
        <v>2664</v>
      </c>
      <c r="D120" s="89" t="s">
        <v>3228</v>
      </c>
      <c r="E120" s="26">
        <v>-2</v>
      </c>
      <c r="F120" s="16">
        <v>200</v>
      </c>
      <c r="G120" s="2">
        <v>0</v>
      </c>
      <c r="H120" s="2">
        <v>0</v>
      </c>
      <c r="I120" s="2"/>
      <c r="J120" s="2"/>
      <c r="K120" s="2"/>
      <c r="L120" s="2">
        <v>2</v>
      </c>
      <c r="M120" s="89" t="s">
        <v>1755</v>
      </c>
      <c r="N120" s="26"/>
      <c r="O120" s="26"/>
      <c r="P120" s="36" t="s">
        <v>49</v>
      </c>
    </row>
    <row r="121" spans="1:16">
      <c r="A121" s="318" t="s">
        <v>363</v>
      </c>
      <c r="B121" s="2">
        <v>133</v>
      </c>
      <c r="C121" s="24" t="s">
        <v>2664</v>
      </c>
      <c r="D121" s="89" t="s">
        <v>3603</v>
      </c>
      <c r="E121" s="26">
        <v>-2</v>
      </c>
      <c r="F121" s="1"/>
      <c r="G121" s="2">
        <v>5</v>
      </c>
      <c r="H121" s="2">
        <v>5</v>
      </c>
      <c r="I121" s="2">
        <v>4</v>
      </c>
      <c r="J121" s="2"/>
      <c r="K121" s="2"/>
      <c r="L121" s="2">
        <v>5</v>
      </c>
      <c r="M121" s="89" t="s">
        <v>1755</v>
      </c>
      <c r="N121" s="26"/>
      <c r="O121" s="26"/>
      <c r="P121" s="36"/>
    </row>
    <row r="122" spans="1:16">
      <c r="A122" s="318" t="s">
        <v>1747</v>
      </c>
      <c r="B122" s="2">
        <v>66</v>
      </c>
      <c r="C122" s="88" t="s">
        <v>2664</v>
      </c>
      <c r="D122" s="89" t="s">
        <v>860</v>
      </c>
      <c r="E122" s="26"/>
      <c r="F122" s="219" t="s">
        <v>4039</v>
      </c>
      <c r="G122" s="2"/>
      <c r="H122" s="2"/>
      <c r="I122" s="2"/>
      <c r="J122" s="2"/>
      <c r="K122" s="2"/>
      <c r="L122" s="2" t="s">
        <v>864</v>
      </c>
      <c r="M122" s="57" t="s">
        <v>861</v>
      </c>
      <c r="N122" s="26"/>
      <c r="O122" s="26"/>
      <c r="P122" s="36" t="s">
        <v>865</v>
      </c>
    </row>
    <row r="123" spans="1:16">
      <c r="A123" s="318" t="s">
        <v>1758</v>
      </c>
      <c r="B123" s="2">
        <v>127</v>
      </c>
      <c r="C123" s="88" t="s">
        <v>2664</v>
      </c>
      <c r="D123" s="89" t="s">
        <v>1952</v>
      </c>
      <c r="E123" s="103">
        <v>-10</v>
      </c>
      <c r="F123" s="219">
        <v>21000</v>
      </c>
      <c r="G123" s="2">
        <v>9</v>
      </c>
      <c r="H123" s="2">
        <v>3</v>
      </c>
      <c r="I123" s="2">
        <v>0</v>
      </c>
      <c r="J123" s="2">
        <v>4</v>
      </c>
      <c r="K123" s="2">
        <v>3</v>
      </c>
      <c r="L123" s="2">
        <v>38</v>
      </c>
      <c r="M123" s="57" t="s">
        <v>3309</v>
      </c>
      <c r="N123" s="26"/>
      <c r="O123" s="26"/>
      <c r="P123" s="36" t="s">
        <v>2449</v>
      </c>
    </row>
    <row r="124" spans="1:16">
      <c r="B124" s="2"/>
      <c r="E124" s="26"/>
    </row>
    <row r="125" spans="1:16">
      <c r="B125" s="2"/>
      <c r="E125" s="26"/>
    </row>
    <row r="126" spans="1:16">
      <c r="B126" s="2"/>
      <c r="E126" s="26"/>
    </row>
    <row r="127" spans="1:16">
      <c r="B127" s="2"/>
      <c r="E127" s="26"/>
    </row>
    <row r="128" spans="1:16">
      <c r="B128" s="2"/>
      <c r="E128" s="26"/>
    </row>
    <row r="129" spans="2:5">
      <c r="B129" s="2"/>
      <c r="E129" s="26"/>
    </row>
    <row r="130" spans="2:5">
      <c r="B130" s="2"/>
      <c r="E130" s="26"/>
    </row>
    <row r="131" spans="2:5">
      <c r="B131" s="2"/>
      <c r="E131" s="26"/>
    </row>
    <row r="132" spans="2:5">
      <c r="B132" s="2"/>
      <c r="E132" s="26"/>
    </row>
  </sheetData>
  <autoFilter ref="A1:P122"/>
  <sortState ref="A2:P123">
    <sortCondition ref="D2:D123"/>
  </sortState>
  <dataConsolidate/>
  <phoneticPr fontId="0" type="noConversion"/>
  <hyperlinks>
    <hyperlink ref="A103" r:id="rId1"/>
    <hyperlink ref="A104" r:id="rId2"/>
    <hyperlink ref="A102" r:id="rId3"/>
    <hyperlink ref="C3" r:id="rId4"/>
    <hyperlink ref="C5" r:id="rId5"/>
    <hyperlink ref="C6" r:id="rId6"/>
    <hyperlink ref="C7" r:id="rId7"/>
    <hyperlink ref="C8" r:id="rId8"/>
    <hyperlink ref="C9" r:id="rId9"/>
    <hyperlink ref="C10" r:id="rId10"/>
    <hyperlink ref="C11" r:id="rId11"/>
    <hyperlink ref="C12" r:id="rId12"/>
    <hyperlink ref="C13" r:id="rId13"/>
    <hyperlink ref="C15" r:id="rId14"/>
    <hyperlink ref="C18" r:id="rId15"/>
    <hyperlink ref="C23" r:id="rId16"/>
    <hyperlink ref="C25" r:id="rId17"/>
    <hyperlink ref="C26" r:id="rId18"/>
    <hyperlink ref="C47" r:id="rId19"/>
    <hyperlink ref="C48" r:id="rId20"/>
    <hyperlink ref="C49" r:id="rId21"/>
    <hyperlink ref="C50" r:id="rId22"/>
    <hyperlink ref="C51" r:id="rId23"/>
    <hyperlink ref="C52" r:id="rId24"/>
    <hyperlink ref="C54" r:id="rId25"/>
    <hyperlink ref="C56" r:id="rId26"/>
    <hyperlink ref="C57" r:id="rId27"/>
    <hyperlink ref="C61" r:id="rId28"/>
    <hyperlink ref="C62" r:id="rId29"/>
    <hyperlink ref="C65" r:id="rId30"/>
    <hyperlink ref="C70" r:id="rId31"/>
    <hyperlink ref="C71" r:id="rId32"/>
    <hyperlink ref="C73" r:id="rId33"/>
    <hyperlink ref="C74" r:id="rId34"/>
    <hyperlink ref="C79" r:id="rId35"/>
    <hyperlink ref="C81" r:id="rId36"/>
    <hyperlink ref="C82" r:id="rId37"/>
    <hyperlink ref="C83" r:id="rId38"/>
    <hyperlink ref="C84" r:id="rId39"/>
    <hyperlink ref="C98" r:id="rId40"/>
    <hyperlink ref="C101" r:id="rId41"/>
    <hyperlink ref="C114" r:id="rId42"/>
    <hyperlink ref="C115" r:id="rId43"/>
    <hyperlink ref="C117" r:id="rId44"/>
    <hyperlink ref="C118" r:id="rId45"/>
    <hyperlink ref="C121" r:id="rId46"/>
    <hyperlink ref="C28" r:id="rId47"/>
    <hyperlink ref="C29" r:id="rId48"/>
    <hyperlink ref="C30" r:id="rId49"/>
    <hyperlink ref="C2" r:id="rId50"/>
    <hyperlink ref="C21" r:id="rId51"/>
    <hyperlink ref="C27" r:id="rId52"/>
    <hyperlink ref="C31" r:id="rId53"/>
    <hyperlink ref="C53" r:id="rId54"/>
    <hyperlink ref="C55" r:id="rId55"/>
    <hyperlink ref="C68" r:id="rId56"/>
    <hyperlink ref="C72" r:id="rId57"/>
    <hyperlink ref="C76" r:id="rId58"/>
    <hyperlink ref="C77" r:id="rId59"/>
    <hyperlink ref="C87" r:id="rId60"/>
    <hyperlink ref="C88" r:id="rId61"/>
    <hyperlink ref="C93" r:id="rId62"/>
    <hyperlink ref="C94" r:id="rId63"/>
    <hyperlink ref="C95" r:id="rId64"/>
    <hyperlink ref="C97" r:id="rId65"/>
    <hyperlink ref="C100" r:id="rId66"/>
    <hyperlink ref="C105" r:id="rId67"/>
    <hyperlink ref="C106" r:id="rId68"/>
    <hyperlink ref="C110" r:id="rId69"/>
    <hyperlink ref="C116" r:id="rId70"/>
    <hyperlink ref="C17" r:id="rId71"/>
    <hyperlink ref="C43" r:id="rId72"/>
    <hyperlink ref="C46" r:id="rId73"/>
    <hyperlink ref="C37" r:id="rId74"/>
    <hyperlink ref="C45" r:id="rId75"/>
    <hyperlink ref="C36" r:id="rId76"/>
    <hyperlink ref="C44" r:id="rId77"/>
    <hyperlink ref="C34" r:id="rId78"/>
    <hyperlink ref="C35" r:id="rId79"/>
    <hyperlink ref="C41" r:id="rId80"/>
    <hyperlink ref="C33" r:id="rId81"/>
    <hyperlink ref="C42" r:id="rId82"/>
    <hyperlink ref="C80" r:id="rId83"/>
    <hyperlink ref="C99" r:id="rId84"/>
    <hyperlink ref="C96" r:id="rId85"/>
    <hyperlink ref="C123" r:id="rId86"/>
    <hyperlink ref="C119" r:id="rId87"/>
    <hyperlink ref="C85" r:id="rId88"/>
    <hyperlink ref="C86" r:id="rId89"/>
    <hyperlink ref="C66" r:id="rId90"/>
    <hyperlink ref="C67" r:id="rId91"/>
    <hyperlink ref="C109" r:id="rId92"/>
    <hyperlink ref="C122" r:id="rId93"/>
    <hyperlink ref="C120" r:id="rId94"/>
    <hyperlink ref="C39" r:id="rId95"/>
    <hyperlink ref="C40" r:id="rId96"/>
    <hyperlink ref="C107" r:id="rId97"/>
    <hyperlink ref="C111" r:id="rId98"/>
    <hyperlink ref="C75" r:id="rId99"/>
    <hyperlink ref="C102" r:id="rId100"/>
    <hyperlink ref="C103" r:id="rId101"/>
    <hyperlink ref="C104" r:id="rId102"/>
    <hyperlink ref="C22" r:id="rId103" location="Armor"/>
    <hyperlink ref="C14" r:id="rId104"/>
    <hyperlink ref="C16" r:id="rId105"/>
    <hyperlink ref="C20" r:id="rId106"/>
    <hyperlink ref="C32" r:id="rId107"/>
    <hyperlink ref="C38" r:id="rId108"/>
    <hyperlink ref="C58" r:id="rId109"/>
    <hyperlink ref="C59" r:id="rId110"/>
    <hyperlink ref="C60" r:id="rId111"/>
    <hyperlink ref="C63" r:id="rId112"/>
    <hyperlink ref="C64" r:id="rId113"/>
    <hyperlink ref="C89" r:id="rId114"/>
    <hyperlink ref="C90" r:id="rId115"/>
    <hyperlink ref="C91" r:id="rId116"/>
    <hyperlink ref="C92" r:id="rId117"/>
  </hyperlinks>
  <pageMargins left="0.75" right="0.5" top="1" bottom="0.75" header="0.5" footer="0.5"/>
  <headerFooter alignWithMargins="0"/>
  <legacyDrawing r:id="rId118"/>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F0"/>
  </sheetPr>
  <dimension ref="A1:L190"/>
  <sheetViews>
    <sheetView workbookViewId="0">
      <pane ySplit="1" topLeftCell="A2" activePane="bottomLeft" state="frozen"/>
      <selection pane="bottomLeft" activeCell="A2" sqref="A2"/>
    </sheetView>
  </sheetViews>
  <sheetFormatPr baseColWidth="10" defaultColWidth="8.83203125" defaultRowHeight="12"/>
  <cols>
    <col min="1" max="1" width="3.83203125" style="5" bestFit="1" customWidth="1"/>
    <col min="2" max="2" width="4.1640625" style="5" bestFit="1" customWidth="1"/>
    <col min="3" max="3" width="3.83203125" style="97" bestFit="1" customWidth="1"/>
    <col min="4" max="4" width="38.33203125" style="89" bestFit="1" customWidth="1"/>
    <col min="5" max="5" width="33.5" style="93" bestFit="1" customWidth="1"/>
    <col min="6" max="6" width="7.1640625" style="14" bestFit="1" customWidth="1"/>
    <col min="7" max="7" width="6.6640625" style="91" bestFit="1" customWidth="1"/>
    <col min="8" max="8" width="5" style="5" bestFit="1" customWidth="1"/>
    <col min="9" max="9" width="4.1640625" style="108" bestFit="1" customWidth="1"/>
    <col min="10" max="10" width="80.5" style="58" bestFit="1" customWidth="1"/>
    <col min="11" max="11" width="32.33203125" style="58" bestFit="1" customWidth="1"/>
  </cols>
  <sheetData>
    <row r="1" spans="1:11" s="181" customFormat="1" ht="66" customHeight="1" thickBot="1">
      <c r="A1" s="160" t="s">
        <v>4898</v>
      </c>
      <c r="B1" s="161" t="s">
        <v>4899</v>
      </c>
      <c r="C1" s="162" t="s">
        <v>1930</v>
      </c>
      <c r="D1" s="179" t="s">
        <v>504</v>
      </c>
      <c r="E1" s="183" t="s">
        <v>2884</v>
      </c>
      <c r="F1" s="161" t="s">
        <v>2811</v>
      </c>
      <c r="G1" s="162" t="s">
        <v>2814</v>
      </c>
      <c r="H1" s="161" t="s">
        <v>371</v>
      </c>
      <c r="I1" s="184" t="s">
        <v>683</v>
      </c>
      <c r="J1" s="163" t="s">
        <v>2878</v>
      </c>
      <c r="K1" s="283"/>
    </row>
    <row r="2" spans="1:11">
      <c r="A2" s="2" t="s">
        <v>836</v>
      </c>
      <c r="B2" s="5">
        <v>52</v>
      </c>
      <c r="C2" s="95" t="s">
        <v>2664</v>
      </c>
      <c r="D2" s="89" t="s">
        <v>4534</v>
      </c>
      <c r="E2" s="157" t="s">
        <v>670</v>
      </c>
      <c r="F2" s="16">
        <v>3000</v>
      </c>
      <c r="G2" s="32">
        <v>3</v>
      </c>
      <c r="J2" s="36" t="s">
        <v>2396</v>
      </c>
    </row>
    <row r="3" spans="1:11" s="1" customFormat="1">
      <c r="A3" s="2" t="s">
        <v>363</v>
      </c>
      <c r="B3" s="2">
        <v>138</v>
      </c>
      <c r="C3" s="95" t="s">
        <v>2664</v>
      </c>
      <c r="D3" s="89" t="s">
        <v>4363</v>
      </c>
      <c r="E3" s="157" t="s">
        <v>671</v>
      </c>
      <c r="F3" s="16">
        <v>100</v>
      </c>
      <c r="G3" s="32">
        <v>1.5</v>
      </c>
      <c r="H3" s="2"/>
      <c r="I3" s="42"/>
      <c r="J3" s="36" t="s">
        <v>2397</v>
      </c>
      <c r="K3" s="36"/>
    </row>
    <row r="4" spans="1:11">
      <c r="A4" s="5" t="s">
        <v>1758</v>
      </c>
      <c r="B4" s="5">
        <v>51</v>
      </c>
      <c r="C4" s="96" t="s">
        <v>2664</v>
      </c>
      <c r="D4" s="89" t="s">
        <v>2847</v>
      </c>
      <c r="E4" s="93" t="s">
        <v>670</v>
      </c>
      <c r="F4" s="14">
        <v>3000</v>
      </c>
      <c r="G4" s="91">
        <v>0.5</v>
      </c>
      <c r="J4" s="94" t="s">
        <v>1359</v>
      </c>
    </row>
    <row r="5" spans="1:11" s="1" customFormat="1">
      <c r="A5" s="2" t="s">
        <v>1297</v>
      </c>
      <c r="B5" s="5">
        <v>40</v>
      </c>
      <c r="C5" s="96" t="s">
        <v>1758</v>
      </c>
      <c r="D5" s="89" t="s">
        <v>1313</v>
      </c>
      <c r="E5" s="93" t="s">
        <v>674</v>
      </c>
      <c r="F5" s="14">
        <v>2500</v>
      </c>
      <c r="G5" s="91">
        <v>0.8</v>
      </c>
      <c r="H5" s="5"/>
      <c r="I5" s="108"/>
      <c r="J5" s="58" t="s">
        <v>478</v>
      </c>
      <c r="K5" s="58"/>
    </row>
    <row r="6" spans="1:11" s="1" customFormat="1">
      <c r="A6" s="5" t="s">
        <v>1095</v>
      </c>
      <c r="B6" s="5">
        <v>45</v>
      </c>
      <c r="C6" s="97" t="s">
        <v>578</v>
      </c>
      <c r="D6" s="266" t="s">
        <v>4006</v>
      </c>
      <c r="E6" s="93" t="s">
        <v>674</v>
      </c>
      <c r="F6" s="14">
        <v>50</v>
      </c>
      <c r="G6" s="91"/>
      <c r="H6" s="5"/>
      <c r="I6" s="108"/>
      <c r="J6" s="109" t="s">
        <v>4014</v>
      </c>
      <c r="K6" s="58"/>
    </row>
    <row r="7" spans="1:11" s="1" customFormat="1">
      <c r="A7" s="2" t="s">
        <v>1860</v>
      </c>
      <c r="B7" s="5">
        <v>19</v>
      </c>
      <c r="C7" s="96" t="s">
        <v>2664</v>
      </c>
      <c r="D7" s="89" t="s">
        <v>4952</v>
      </c>
      <c r="E7" s="157" t="s">
        <v>672</v>
      </c>
      <c r="F7" s="14"/>
      <c r="G7" s="91"/>
      <c r="H7" s="5"/>
      <c r="I7" s="108"/>
      <c r="J7" s="94" t="s">
        <v>4953</v>
      </c>
      <c r="K7" s="36"/>
    </row>
    <row r="8" spans="1:11" s="1" customFormat="1">
      <c r="A8" s="2" t="s">
        <v>363</v>
      </c>
      <c r="B8" s="5">
        <v>28</v>
      </c>
      <c r="C8" s="96" t="s">
        <v>2664</v>
      </c>
      <c r="D8" s="89" t="s">
        <v>3893</v>
      </c>
      <c r="E8" s="157" t="s">
        <v>673</v>
      </c>
      <c r="F8" s="14">
        <v>2000</v>
      </c>
      <c r="G8" s="91"/>
      <c r="H8" s="5" t="s">
        <v>3894</v>
      </c>
      <c r="I8" s="108">
        <v>200</v>
      </c>
      <c r="J8" s="58" t="s">
        <v>3895</v>
      </c>
      <c r="K8" s="36"/>
    </row>
    <row r="9" spans="1:11" s="1" customFormat="1">
      <c r="A9" s="2" t="s">
        <v>1169</v>
      </c>
      <c r="B9" s="5">
        <v>66</v>
      </c>
      <c r="C9" s="96" t="s">
        <v>1758</v>
      </c>
      <c r="D9" s="266" t="s">
        <v>146</v>
      </c>
      <c r="E9" s="93" t="s">
        <v>674</v>
      </c>
      <c r="F9" s="14">
        <v>25</v>
      </c>
      <c r="G9" s="91"/>
      <c r="H9" s="5" t="s">
        <v>147</v>
      </c>
      <c r="I9" s="108"/>
      <c r="J9" s="94" t="s">
        <v>1200</v>
      </c>
      <c r="K9" s="58"/>
    </row>
    <row r="10" spans="1:11" s="1" customFormat="1">
      <c r="A10" s="2" t="s">
        <v>363</v>
      </c>
      <c r="B10" s="2">
        <v>136</v>
      </c>
      <c r="C10" s="95" t="s">
        <v>2664</v>
      </c>
      <c r="D10" s="89" t="s">
        <v>4354</v>
      </c>
      <c r="E10" s="157" t="s">
        <v>673</v>
      </c>
      <c r="F10" s="16">
        <v>350</v>
      </c>
      <c r="G10" s="32">
        <v>0.2</v>
      </c>
      <c r="H10" s="2"/>
      <c r="I10" s="42"/>
      <c r="J10" s="36" t="s">
        <v>3769</v>
      </c>
      <c r="K10" s="36"/>
    </row>
    <row r="11" spans="1:11" s="1" customFormat="1">
      <c r="A11" s="2" t="s">
        <v>364</v>
      </c>
      <c r="B11" s="2">
        <v>73</v>
      </c>
      <c r="C11" s="95" t="s">
        <v>2664</v>
      </c>
      <c r="D11" s="89" t="s">
        <v>2398</v>
      </c>
      <c r="E11" s="157" t="s">
        <v>670</v>
      </c>
      <c r="F11" s="16">
        <v>2000</v>
      </c>
      <c r="G11" s="32">
        <v>0.5</v>
      </c>
      <c r="H11" s="2"/>
      <c r="I11" s="42"/>
      <c r="J11" s="36" t="s">
        <v>3742</v>
      </c>
      <c r="K11" s="36"/>
    </row>
    <row r="12" spans="1:11" s="1" customFormat="1">
      <c r="A12" s="2" t="s">
        <v>363</v>
      </c>
      <c r="B12" s="2">
        <v>137</v>
      </c>
      <c r="C12" s="95" t="s">
        <v>2664</v>
      </c>
      <c r="D12" s="89" t="s">
        <v>4358</v>
      </c>
      <c r="E12" s="157" t="s">
        <v>674</v>
      </c>
      <c r="F12" s="16">
        <v>100000</v>
      </c>
      <c r="G12" s="32">
        <v>500</v>
      </c>
      <c r="H12" s="2"/>
      <c r="I12" s="42"/>
      <c r="J12" s="36" t="s">
        <v>3774</v>
      </c>
      <c r="K12" s="36"/>
    </row>
    <row r="13" spans="1:11" s="1" customFormat="1">
      <c r="A13" s="2" t="s">
        <v>363</v>
      </c>
      <c r="B13" s="2">
        <v>137</v>
      </c>
      <c r="C13" s="96" t="s">
        <v>2664</v>
      </c>
      <c r="D13" s="89" t="s">
        <v>4359</v>
      </c>
      <c r="E13" s="157" t="s">
        <v>674</v>
      </c>
      <c r="F13" s="16">
        <v>100</v>
      </c>
      <c r="G13" s="32">
        <v>2</v>
      </c>
      <c r="H13" s="2"/>
      <c r="I13" s="42"/>
      <c r="J13" s="36" t="s">
        <v>3773</v>
      </c>
      <c r="K13" s="36"/>
    </row>
    <row r="14" spans="1:11" s="1" customFormat="1">
      <c r="A14" s="2" t="s">
        <v>363</v>
      </c>
      <c r="B14" s="2">
        <v>140</v>
      </c>
      <c r="C14" s="95" t="s">
        <v>2664</v>
      </c>
      <c r="D14" s="89" t="s">
        <v>4380</v>
      </c>
      <c r="E14" s="157" t="s">
        <v>675</v>
      </c>
      <c r="F14" s="16">
        <v>100</v>
      </c>
      <c r="G14" s="32">
        <v>2</v>
      </c>
      <c r="H14" s="2"/>
      <c r="I14" s="42"/>
      <c r="J14" s="36" t="s">
        <v>2538</v>
      </c>
      <c r="K14" s="36"/>
    </row>
    <row r="15" spans="1:11" s="1" customFormat="1">
      <c r="A15" s="2" t="s">
        <v>364</v>
      </c>
      <c r="B15" s="5">
        <v>176</v>
      </c>
      <c r="C15" s="96" t="s">
        <v>2664</v>
      </c>
      <c r="D15" s="89" t="s">
        <v>682</v>
      </c>
      <c r="E15" s="58" t="s">
        <v>672</v>
      </c>
      <c r="F15" s="14"/>
      <c r="G15" s="91"/>
      <c r="H15" s="5"/>
      <c r="I15" s="108"/>
      <c r="J15" s="36" t="s">
        <v>2399</v>
      </c>
      <c r="K15" s="36"/>
    </row>
    <row r="16" spans="1:11" s="1" customFormat="1">
      <c r="A16" s="2" t="s">
        <v>468</v>
      </c>
      <c r="B16" s="5">
        <v>64</v>
      </c>
      <c r="C16" s="96" t="s">
        <v>2664</v>
      </c>
      <c r="D16" s="89" t="s">
        <v>3081</v>
      </c>
      <c r="E16" s="93" t="s">
        <v>671</v>
      </c>
      <c r="F16" s="16">
        <v>5000</v>
      </c>
      <c r="G16" s="91">
        <v>90</v>
      </c>
      <c r="H16" s="5"/>
      <c r="I16" s="108"/>
      <c r="J16" s="109" t="s">
        <v>291</v>
      </c>
      <c r="K16" s="36"/>
    </row>
    <row r="17" spans="1:11" s="1" customFormat="1">
      <c r="A17" s="2" t="s">
        <v>363</v>
      </c>
      <c r="B17" s="2">
        <v>139</v>
      </c>
      <c r="C17" s="95" t="s">
        <v>2664</v>
      </c>
      <c r="D17" s="89" t="s">
        <v>4370</v>
      </c>
      <c r="E17" s="157" t="s">
        <v>672</v>
      </c>
      <c r="F17" s="16">
        <v>50</v>
      </c>
      <c r="G17" s="32">
        <v>0.5</v>
      </c>
      <c r="H17" s="2"/>
      <c r="I17" s="42"/>
      <c r="J17" s="36" t="s">
        <v>2534</v>
      </c>
      <c r="K17" s="36"/>
    </row>
    <row r="18" spans="1:11" s="1" customFormat="1">
      <c r="A18" s="2" t="s">
        <v>1747</v>
      </c>
      <c r="B18" s="5">
        <v>68</v>
      </c>
      <c r="C18" s="97" t="s">
        <v>578</v>
      </c>
      <c r="D18" s="89" t="s">
        <v>1066</v>
      </c>
      <c r="E18" s="157" t="s">
        <v>676</v>
      </c>
      <c r="F18" s="16">
        <v>1400</v>
      </c>
      <c r="G18" s="91"/>
      <c r="H18" s="5"/>
      <c r="I18" s="108"/>
      <c r="J18" s="58" t="s">
        <v>855</v>
      </c>
      <c r="K18" s="36"/>
    </row>
    <row r="19" spans="1:11" s="1" customFormat="1">
      <c r="A19" s="2" t="s">
        <v>1747</v>
      </c>
      <c r="B19" s="5">
        <v>68</v>
      </c>
      <c r="C19" s="97" t="s">
        <v>578</v>
      </c>
      <c r="D19" s="89" t="s">
        <v>1067</v>
      </c>
      <c r="E19" s="157" t="s">
        <v>676</v>
      </c>
      <c r="F19" s="16">
        <v>200</v>
      </c>
      <c r="G19" s="91"/>
      <c r="H19" s="5"/>
      <c r="I19" s="108"/>
      <c r="J19" s="58" t="s">
        <v>854</v>
      </c>
      <c r="K19" s="36"/>
    </row>
    <row r="20" spans="1:11" s="1" customFormat="1">
      <c r="A20" s="2" t="s">
        <v>1747</v>
      </c>
      <c r="B20" s="5">
        <v>68</v>
      </c>
      <c r="C20" s="97" t="s">
        <v>578</v>
      </c>
      <c r="D20" s="89" t="s">
        <v>1068</v>
      </c>
      <c r="E20" s="157" t="s">
        <v>676</v>
      </c>
      <c r="F20" s="16">
        <v>1900</v>
      </c>
      <c r="G20" s="91"/>
      <c r="H20" s="5"/>
      <c r="I20" s="108"/>
      <c r="J20" s="58" t="s">
        <v>856</v>
      </c>
      <c r="K20" s="36"/>
    </row>
    <row r="21" spans="1:11" s="1" customFormat="1">
      <c r="A21" s="2" t="s">
        <v>1747</v>
      </c>
      <c r="B21" s="5">
        <v>68</v>
      </c>
      <c r="C21" s="97" t="s">
        <v>578</v>
      </c>
      <c r="D21" s="89" t="s">
        <v>1069</v>
      </c>
      <c r="E21" s="157" t="s">
        <v>676</v>
      </c>
      <c r="F21" s="16">
        <v>7000</v>
      </c>
      <c r="G21" s="91"/>
      <c r="H21" s="5"/>
      <c r="I21" s="108"/>
      <c r="J21" s="58" t="s">
        <v>857</v>
      </c>
      <c r="K21" s="36"/>
    </row>
    <row r="22" spans="1:11" s="1" customFormat="1">
      <c r="A22" s="2" t="s">
        <v>1747</v>
      </c>
      <c r="B22" s="5">
        <v>68</v>
      </c>
      <c r="C22" s="97" t="s">
        <v>578</v>
      </c>
      <c r="D22" s="89" t="s">
        <v>1204</v>
      </c>
      <c r="E22" s="157" t="s">
        <v>676</v>
      </c>
      <c r="F22" s="16">
        <v>4000</v>
      </c>
      <c r="G22" s="91"/>
      <c r="H22" s="5"/>
      <c r="I22" s="108"/>
      <c r="J22" s="58" t="s">
        <v>858</v>
      </c>
      <c r="K22" s="36"/>
    </row>
    <row r="23" spans="1:11" s="1" customFormat="1">
      <c r="A23" s="2" t="s">
        <v>1747</v>
      </c>
      <c r="B23" s="5">
        <v>68</v>
      </c>
      <c r="C23" s="97" t="s">
        <v>578</v>
      </c>
      <c r="D23" s="89" t="s">
        <v>1205</v>
      </c>
      <c r="E23" s="157" t="s">
        <v>676</v>
      </c>
      <c r="F23" s="16">
        <v>2500</v>
      </c>
      <c r="G23" s="91"/>
      <c r="H23" s="5"/>
      <c r="I23" s="108"/>
      <c r="J23" s="109" t="s">
        <v>859</v>
      </c>
      <c r="K23" s="36"/>
    </row>
    <row r="24" spans="1:11" s="1" customFormat="1">
      <c r="A24" s="2" t="s">
        <v>1747</v>
      </c>
      <c r="B24" s="5">
        <v>68</v>
      </c>
      <c r="C24" s="97" t="s">
        <v>578</v>
      </c>
      <c r="D24" s="89" t="s">
        <v>1206</v>
      </c>
      <c r="E24" s="157" t="s">
        <v>676</v>
      </c>
      <c r="F24" s="16">
        <v>2000</v>
      </c>
      <c r="G24" s="91"/>
      <c r="H24" s="5"/>
      <c r="I24" s="108"/>
      <c r="J24" s="58" t="s">
        <v>2400</v>
      </c>
      <c r="K24" s="36"/>
    </row>
    <row r="25" spans="1:11" s="1" customFormat="1">
      <c r="A25" s="2" t="s">
        <v>1917</v>
      </c>
      <c r="B25" s="5">
        <v>65</v>
      </c>
      <c r="C25" s="95" t="s">
        <v>2664</v>
      </c>
      <c r="D25" s="89" t="s">
        <v>3796</v>
      </c>
      <c r="E25" s="157" t="s">
        <v>674</v>
      </c>
      <c r="F25" s="16">
        <v>3500</v>
      </c>
      <c r="G25" s="32">
        <v>0.5</v>
      </c>
      <c r="H25" s="5"/>
      <c r="I25" s="108"/>
      <c r="J25" s="94" t="s">
        <v>3797</v>
      </c>
      <c r="K25" s="36"/>
    </row>
    <row r="26" spans="1:11" s="1" customFormat="1">
      <c r="A26" s="2" t="s">
        <v>1758</v>
      </c>
      <c r="B26" s="5">
        <v>149</v>
      </c>
      <c r="C26" s="96" t="s">
        <v>2664</v>
      </c>
      <c r="D26" s="89" t="s">
        <v>3585</v>
      </c>
      <c r="E26" s="157" t="s">
        <v>679</v>
      </c>
      <c r="F26" s="14">
        <v>150000</v>
      </c>
      <c r="G26" s="91"/>
      <c r="H26" s="5"/>
      <c r="I26" s="108"/>
      <c r="J26" s="36" t="s">
        <v>3586</v>
      </c>
      <c r="K26" s="36"/>
    </row>
    <row r="27" spans="1:11" s="13" customFormat="1">
      <c r="A27" s="10" t="s">
        <v>1747</v>
      </c>
      <c r="B27" s="12">
        <v>65</v>
      </c>
      <c r="C27" s="95" t="s">
        <v>2664</v>
      </c>
      <c r="D27" s="126" t="s">
        <v>1065</v>
      </c>
      <c r="E27" s="536" t="s">
        <v>672</v>
      </c>
      <c r="F27" s="537">
        <v>450</v>
      </c>
      <c r="G27" s="97">
        <v>1</v>
      </c>
      <c r="H27" s="12"/>
      <c r="I27" s="277"/>
      <c r="J27" s="120"/>
      <c r="K27" s="110"/>
    </row>
    <row r="28" spans="1:11" s="1" customFormat="1">
      <c r="A28" s="2" t="s">
        <v>363</v>
      </c>
      <c r="B28" s="2">
        <v>136</v>
      </c>
      <c r="C28" s="95" t="s">
        <v>2664</v>
      </c>
      <c r="D28" s="89" t="s">
        <v>4355</v>
      </c>
      <c r="E28" s="157" t="s">
        <v>673</v>
      </c>
      <c r="F28" s="16">
        <v>200</v>
      </c>
      <c r="G28" s="32">
        <v>2</v>
      </c>
      <c r="H28" s="2"/>
      <c r="I28" s="42"/>
      <c r="J28" s="36" t="s">
        <v>3770</v>
      </c>
      <c r="K28" s="36"/>
    </row>
    <row r="29" spans="1:11" s="1" customFormat="1">
      <c r="A29" s="2" t="s">
        <v>363</v>
      </c>
      <c r="B29" s="2">
        <v>137</v>
      </c>
      <c r="C29" s="95" t="s">
        <v>2664</v>
      </c>
      <c r="D29" s="89" t="s">
        <v>4356</v>
      </c>
      <c r="E29" s="157" t="s">
        <v>673</v>
      </c>
      <c r="F29" s="16">
        <v>25</v>
      </c>
      <c r="G29" s="32">
        <v>1</v>
      </c>
      <c r="H29" s="2"/>
      <c r="I29" s="42"/>
      <c r="J29" s="36"/>
      <c r="K29" s="36"/>
    </row>
    <row r="30" spans="1:11" s="1" customFormat="1">
      <c r="A30" s="2" t="s">
        <v>1917</v>
      </c>
      <c r="B30" s="5">
        <v>65</v>
      </c>
      <c r="C30" s="95" t="s">
        <v>2664</v>
      </c>
      <c r="D30" s="89" t="s">
        <v>3798</v>
      </c>
      <c r="E30" s="157" t="s">
        <v>670</v>
      </c>
      <c r="F30" s="16">
        <v>6000</v>
      </c>
      <c r="G30" s="32">
        <v>40</v>
      </c>
      <c r="H30" s="5"/>
      <c r="I30" s="108"/>
      <c r="J30" s="36" t="s">
        <v>3799</v>
      </c>
      <c r="K30" s="36"/>
    </row>
    <row r="31" spans="1:11" s="1" customFormat="1">
      <c r="A31" s="5" t="s">
        <v>1095</v>
      </c>
      <c r="B31" s="5">
        <v>46</v>
      </c>
      <c r="C31" s="96" t="s">
        <v>2664</v>
      </c>
      <c r="D31" s="266" t="s">
        <v>3798</v>
      </c>
      <c r="E31" s="93" t="s">
        <v>671</v>
      </c>
      <c r="F31" s="14">
        <v>2000</v>
      </c>
      <c r="G31" s="91">
        <v>5</v>
      </c>
      <c r="H31" s="5"/>
      <c r="I31" s="108"/>
      <c r="J31" s="58" t="s">
        <v>4015</v>
      </c>
      <c r="K31" s="58"/>
    </row>
    <row r="32" spans="1:11" s="1" customFormat="1">
      <c r="A32" s="2" t="s">
        <v>1917</v>
      </c>
      <c r="B32" s="5">
        <v>65</v>
      </c>
      <c r="C32" s="95" t="s">
        <v>2664</v>
      </c>
      <c r="D32" s="89" t="s">
        <v>3800</v>
      </c>
      <c r="E32" s="157" t="s">
        <v>670</v>
      </c>
      <c r="F32" s="16">
        <v>6000</v>
      </c>
      <c r="G32" s="32">
        <v>40</v>
      </c>
      <c r="H32" s="5"/>
      <c r="I32" s="108"/>
      <c r="J32" s="36" t="s">
        <v>3687</v>
      </c>
      <c r="K32" s="36"/>
    </row>
    <row r="33" spans="1:11" s="1" customFormat="1">
      <c r="A33" s="5" t="s">
        <v>1095</v>
      </c>
      <c r="B33" s="5">
        <v>46</v>
      </c>
      <c r="C33" s="96" t="s">
        <v>2664</v>
      </c>
      <c r="D33" s="266" t="s">
        <v>4008</v>
      </c>
      <c r="E33" s="93" t="s">
        <v>671</v>
      </c>
      <c r="F33" s="14">
        <v>125</v>
      </c>
      <c r="G33" s="91">
        <v>1.5</v>
      </c>
      <c r="H33" s="5"/>
      <c r="I33" s="108"/>
      <c r="J33" s="109" t="s">
        <v>4016</v>
      </c>
      <c r="K33" s="58"/>
    </row>
    <row r="34" spans="1:11" s="1" customFormat="1">
      <c r="A34" s="2" t="s">
        <v>363</v>
      </c>
      <c r="B34" s="2">
        <v>138</v>
      </c>
      <c r="C34" s="96" t="s">
        <v>2664</v>
      </c>
      <c r="D34" s="89" t="s">
        <v>4364</v>
      </c>
      <c r="E34" s="157" t="s">
        <v>671</v>
      </c>
      <c r="F34" s="16">
        <v>25</v>
      </c>
      <c r="G34" s="32">
        <v>2.5</v>
      </c>
      <c r="H34" s="2"/>
      <c r="I34" s="42"/>
      <c r="J34" s="36" t="s">
        <v>1831</v>
      </c>
      <c r="K34" s="36"/>
    </row>
    <row r="35" spans="1:11" s="1" customFormat="1">
      <c r="A35" s="2" t="s">
        <v>1297</v>
      </c>
      <c r="B35" s="5">
        <v>40</v>
      </c>
      <c r="C35" s="97" t="s">
        <v>578</v>
      </c>
      <c r="D35" s="89" t="s">
        <v>1314</v>
      </c>
      <c r="E35" s="93" t="s">
        <v>672</v>
      </c>
      <c r="F35" s="14">
        <v>45</v>
      </c>
      <c r="G35" s="91">
        <v>0.7</v>
      </c>
      <c r="H35" s="5"/>
      <c r="I35" s="108"/>
      <c r="J35" s="58" t="s">
        <v>479</v>
      </c>
      <c r="K35" s="58"/>
    </row>
    <row r="36" spans="1:11">
      <c r="A36" s="2" t="s">
        <v>363</v>
      </c>
      <c r="B36" s="2">
        <v>134</v>
      </c>
      <c r="C36" s="95" t="s">
        <v>2664</v>
      </c>
      <c r="D36" s="89" t="s">
        <v>4340</v>
      </c>
      <c r="E36" s="157" t="s">
        <v>678</v>
      </c>
      <c r="F36" s="16">
        <v>500</v>
      </c>
      <c r="G36" s="32">
        <v>0.1</v>
      </c>
      <c r="H36" s="2"/>
      <c r="I36" s="42"/>
      <c r="J36" s="36" t="s">
        <v>3757</v>
      </c>
      <c r="K36" s="36"/>
    </row>
    <row r="37" spans="1:11" s="1" customFormat="1">
      <c r="A37" s="5" t="s">
        <v>1095</v>
      </c>
      <c r="B37" s="5">
        <v>46</v>
      </c>
      <c r="C37" s="97" t="s">
        <v>578</v>
      </c>
      <c r="D37" s="89" t="s">
        <v>3999</v>
      </c>
      <c r="E37" s="93" t="s">
        <v>679</v>
      </c>
      <c r="F37" s="14">
        <v>6000</v>
      </c>
      <c r="G37" s="91">
        <v>10</v>
      </c>
      <c r="H37" s="5"/>
      <c r="I37" s="108"/>
      <c r="J37" s="58" t="s">
        <v>4017</v>
      </c>
      <c r="K37" s="58"/>
    </row>
    <row r="38" spans="1:11">
      <c r="A38" s="2" t="s">
        <v>1169</v>
      </c>
      <c r="B38" s="5">
        <v>66</v>
      </c>
      <c r="C38" s="96" t="s">
        <v>1758</v>
      </c>
      <c r="D38" s="266" t="s">
        <v>148</v>
      </c>
      <c r="E38" s="93" t="s">
        <v>679</v>
      </c>
      <c r="F38" s="14">
        <v>200</v>
      </c>
      <c r="J38" s="94" t="s">
        <v>1201</v>
      </c>
    </row>
    <row r="39" spans="1:11">
      <c r="A39" s="2" t="s">
        <v>363</v>
      </c>
      <c r="B39" s="2">
        <v>134</v>
      </c>
      <c r="C39" s="95" t="s">
        <v>2664</v>
      </c>
      <c r="D39" s="89" t="s">
        <v>2598</v>
      </c>
      <c r="E39" s="157" t="s">
        <v>679</v>
      </c>
      <c r="F39" s="16" t="s">
        <v>3750</v>
      </c>
      <c r="G39" s="32"/>
      <c r="H39" s="2"/>
      <c r="I39" s="42"/>
      <c r="J39" s="36" t="s">
        <v>3749</v>
      </c>
      <c r="K39" s="36"/>
    </row>
    <row r="40" spans="1:11" s="1" customFormat="1">
      <c r="A40" s="2" t="s">
        <v>1747</v>
      </c>
      <c r="B40" s="5">
        <v>65</v>
      </c>
      <c r="C40" s="96" t="s">
        <v>2664</v>
      </c>
      <c r="D40" s="89" t="s">
        <v>1063</v>
      </c>
      <c r="E40" s="157" t="s">
        <v>679</v>
      </c>
      <c r="F40" s="16">
        <v>150</v>
      </c>
      <c r="G40" s="32">
        <v>0.1</v>
      </c>
      <c r="H40" s="5"/>
      <c r="I40" s="108"/>
      <c r="J40" s="36" t="s">
        <v>2401</v>
      </c>
      <c r="K40" s="36"/>
    </row>
    <row r="41" spans="1:11" s="1" customFormat="1">
      <c r="A41" s="2" t="s">
        <v>363</v>
      </c>
      <c r="B41" s="2">
        <v>134</v>
      </c>
      <c r="C41" s="95" t="s">
        <v>2664</v>
      </c>
      <c r="D41" s="89" t="s">
        <v>3748</v>
      </c>
      <c r="E41" s="157" t="s">
        <v>679</v>
      </c>
      <c r="F41" s="16" t="s">
        <v>3752</v>
      </c>
      <c r="G41" s="32"/>
      <c r="H41" s="2"/>
      <c r="I41" s="42"/>
      <c r="J41" s="36" t="s">
        <v>3754</v>
      </c>
      <c r="K41" s="36"/>
    </row>
    <row r="42" spans="1:11" s="1" customFormat="1">
      <c r="A42" s="2" t="s">
        <v>363</v>
      </c>
      <c r="B42" s="2">
        <v>134</v>
      </c>
      <c r="C42" s="95" t="s">
        <v>2664</v>
      </c>
      <c r="D42" s="89" t="s">
        <v>4337</v>
      </c>
      <c r="E42" s="157" t="s">
        <v>679</v>
      </c>
      <c r="F42" s="16">
        <v>250</v>
      </c>
      <c r="G42" s="32">
        <v>1</v>
      </c>
      <c r="H42" s="2"/>
      <c r="I42" s="42"/>
      <c r="J42" s="36" t="s">
        <v>2597</v>
      </c>
      <c r="K42" s="36"/>
    </row>
    <row r="43" spans="1:11" s="1" customFormat="1">
      <c r="A43" s="2" t="s">
        <v>363</v>
      </c>
      <c r="B43" s="2">
        <v>134</v>
      </c>
      <c r="C43" s="95" t="s">
        <v>2664</v>
      </c>
      <c r="D43" s="89" t="s">
        <v>4336</v>
      </c>
      <c r="E43" s="157" t="s">
        <v>679</v>
      </c>
      <c r="F43" s="16">
        <v>25</v>
      </c>
      <c r="G43" s="32">
        <v>0.1</v>
      </c>
      <c r="H43" s="2"/>
      <c r="I43" s="42"/>
      <c r="J43" s="36" t="s">
        <v>2596</v>
      </c>
      <c r="K43" s="36"/>
    </row>
    <row r="44" spans="1:11" s="1" customFormat="1">
      <c r="A44" s="5" t="s">
        <v>1095</v>
      </c>
      <c r="B44" s="5">
        <v>46</v>
      </c>
      <c r="C44" s="97" t="s">
        <v>578</v>
      </c>
      <c r="D44" s="89" t="s">
        <v>4000</v>
      </c>
      <c r="E44" s="93" t="s">
        <v>679</v>
      </c>
      <c r="F44" s="14">
        <v>300</v>
      </c>
      <c r="G44" s="91">
        <v>0.5</v>
      </c>
      <c r="H44" s="5"/>
      <c r="I44" s="108"/>
      <c r="J44" s="58" t="s">
        <v>4018</v>
      </c>
      <c r="K44" s="58"/>
    </row>
    <row r="45" spans="1:11" s="1" customFormat="1">
      <c r="A45" s="2" t="s">
        <v>363</v>
      </c>
      <c r="B45" s="2">
        <v>134</v>
      </c>
      <c r="C45" s="95" t="s">
        <v>2664</v>
      </c>
      <c r="D45" s="89" t="s">
        <v>2599</v>
      </c>
      <c r="E45" s="157" t="s">
        <v>679</v>
      </c>
      <c r="F45" s="16" t="s">
        <v>3751</v>
      </c>
      <c r="G45" s="32"/>
      <c r="H45" s="2"/>
      <c r="I45" s="42"/>
      <c r="J45" s="36" t="s">
        <v>3753</v>
      </c>
      <c r="K45" s="58"/>
    </row>
    <row r="46" spans="1:11" s="1" customFormat="1">
      <c r="A46" s="5" t="s">
        <v>1095</v>
      </c>
      <c r="B46" s="5">
        <v>46</v>
      </c>
      <c r="C46" s="96" t="s">
        <v>2664</v>
      </c>
      <c r="D46" s="89" t="s">
        <v>4003</v>
      </c>
      <c r="E46" s="93" t="s">
        <v>670</v>
      </c>
      <c r="F46" s="14">
        <v>1000</v>
      </c>
      <c r="G46" s="91">
        <v>1</v>
      </c>
      <c r="H46" s="5"/>
      <c r="I46" s="108"/>
      <c r="J46" s="58" t="s">
        <v>4019</v>
      </c>
      <c r="K46" s="58"/>
    </row>
    <row r="47" spans="1:11" s="1" customFormat="1">
      <c r="A47" s="2" t="s">
        <v>364</v>
      </c>
      <c r="B47" s="2">
        <v>73</v>
      </c>
      <c r="C47" s="95" t="s">
        <v>2664</v>
      </c>
      <c r="D47" s="89" t="s">
        <v>3720</v>
      </c>
      <c r="E47" s="157" t="s">
        <v>678</v>
      </c>
      <c r="F47" s="16">
        <v>1200</v>
      </c>
      <c r="G47" s="32">
        <v>0.5</v>
      </c>
      <c r="H47" s="2"/>
      <c r="I47" s="42"/>
      <c r="J47" s="36" t="s">
        <v>3743</v>
      </c>
      <c r="K47" s="36"/>
    </row>
    <row r="48" spans="1:11" s="1" customFormat="1">
      <c r="A48" s="2" t="s">
        <v>1860</v>
      </c>
      <c r="B48" s="2">
        <v>87</v>
      </c>
      <c r="C48" s="95" t="s">
        <v>2664</v>
      </c>
      <c r="D48" s="89" t="s">
        <v>3488</v>
      </c>
      <c r="E48" s="157" t="s">
        <v>678</v>
      </c>
      <c r="F48" s="16">
        <v>1500</v>
      </c>
      <c r="G48" s="32">
        <v>1</v>
      </c>
      <c r="H48" s="2"/>
      <c r="I48" s="42"/>
      <c r="J48" s="36" t="s">
        <v>3489</v>
      </c>
      <c r="K48" s="58"/>
    </row>
    <row r="49" spans="1:11" s="1" customFormat="1">
      <c r="A49" s="2" t="s">
        <v>1917</v>
      </c>
      <c r="B49" s="5">
        <v>65</v>
      </c>
      <c r="C49" s="95" t="s">
        <v>2664</v>
      </c>
      <c r="D49" s="89" t="s">
        <v>3688</v>
      </c>
      <c r="E49" s="157" t="s">
        <v>678</v>
      </c>
      <c r="F49" s="16">
        <v>1300</v>
      </c>
      <c r="G49" s="32">
        <v>0.5</v>
      </c>
      <c r="H49" s="5"/>
      <c r="I49" s="108"/>
      <c r="J49" s="36" t="s">
        <v>3759</v>
      </c>
      <c r="K49" s="58"/>
    </row>
    <row r="50" spans="1:11" s="1" customFormat="1">
      <c r="A50" s="5" t="s">
        <v>1758</v>
      </c>
      <c r="B50" s="5">
        <v>51</v>
      </c>
      <c r="C50" s="96" t="s">
        <v>2664</v>
      </c>
      <c r="D50" s="89" t="s">
        <v>2848</v>
      </c>
      <c r="E50" s="93" t="s">
        <v>670</v>
      </c>
      <c r="F50" s="14">
        <v>2000</v>
      </c>
      <c r="G50" s="91">
        <v>0.5</v>
      </c>
      <c r="H50" s="5"/>
      <c r="I50" s="108"/>
      <c r="J50" s="109" t="s">
        <v>2849</v>
      </c>
      <c r="K50" s="36"/>
    </row>
    <row r="51" spans="1:11" s="1" customFormat="1">
      <c r="A51" s="2" t="s">
        <v>1860</v>
      </c>
      <c r="B51" s="2">
        <v>45</v>
      </c>
      <c r="C51" s="95" t="s">
        <v>2664</v>
      </c>
      <c r="D51" s="89" t="s">
        <v>2651</v>
      </c>
      <c r="E51" s="157" t="s">
        <v>675</v>
      </c>
      <c r="F51" s="16">
        <v>1500</v>
      </c>
      <c r="G51" s="32">
        <v>1</v>
      </c>
      <c r="H51" s="2"/>
      <c r="I51" s="42"/>
      <c r="J51" s="36" t="s">
        <v>2652</v>
      </c>
      <c r="K51" s="36"/>
    </row>
    <row r="52" spans="1:11" s="1" customFormat="1">
      <c r="A52" s="2" t="s">
        <v>363</v>
      </c>
      <c r="B52" s="2">
        <v>134</v>
      </c>
      <c r="C52" s="95" t="s">
        <v>2664</v>
      </c>
      <c r="D52" s="89" t="s">
        <v>4341</v>
      </c>
      <c r="E52" s="157" t="s">
        <v>678</v>
      </c>
      <c r="F52" s="16">
        <v>100</v>
      </c>
      <c r="G52" s="32">
        <v>0.1</v>
      </c>
      <c r="H52" s="2"/>
      <c r="I52" s="42"/>
      <c r="J52" s="36" t="s">
        <v>3757</v>
      </c>
      <c r="K52" s="36"/>
    </row>
    <row r="53" spans="1:11" s="1" customFormat="1">
      <c r="A53" s="12" t="s">
        <v>1095</v>
      </c>
      <c r="B53" s="12">
        <v>46</v>
      </c>
      <c r="C53" s="97" t="s">
        <v>578</v>
      </c>
      <c r="D53" s="275" t="s">
        <v>4007</v>
      </c>
      <c r="E53" s="276" t="s">
        <v>674</v>
      </c>
      <c r="F53" s="273">
        <v>600</v>
      </c>
      <c r="G53" s="129">
        <v>1.5</v>
      </c>
      <c r="H53" s="12"/>
      <c r="I53" s="277"/>
      <c r="J53" s="131" t="s">
        <v>4020</v>
      </c>
      <c r="K53" s="120"/>
    </row>
    <row r="54" spans="1:11" s="1" customFormat="1">
      <c r="A54" s="2" t="s">
        <v>363</v>
      </c>
      <c r="B54" s="2">
        <v>137</v>
      </c>
      <c r="C54" s="96" t="s">
        <v>2664</v>
      </c>
      <c r="D54" s="89" t="s">
        <v>2402</v>
      </c>
      <c r="E54" s="157" t="s">
        <v>5339</v>
      </c>
      <c r="F54" s="16">
        <v>1500</v>
      </c>
      <c r="G54" s="32"/>
      <c r="H54" s="2"/>
      <c r="I54" s="42"/>
      <c r="J54" s="36" t="s">
        <v>2403</v>
      </c>
      <c r="K54" s="36"/>
    </row>
    <row r="55" spans="1:11" s="1" customFormat="1" ht="24">
      <c r="A55" s="12" t="s">
        <v>1095</v>
      </c>
      <c r="B55" s="12">
        <v>49</v>
      </c>
      <c r="C55" s="96" t="s">
        <v>2664</v>
      </c>
      <c r="D55" s="275" t="s">
        <v>5328</v>
      </c>
      <c r="E55" s="157" t="s">
        <v>5339</v>
      </c>
      <c r="F55" s="273">
        <v>80000</v>
      </c>
      <c r="G55" s="129"/>
      <c r="H55" s="12"/>
      <c r="I55" s="277"/>
      <c r="J55" s="131" t="s">
        <v>4047</v>
      </c>
      <c r="K55" s="120" t="s">
        <v>4173</v>
      </c>
    </row>
    <row r="56" spans="1:11" s="1" customFormat="1">
      <c r="A56" s="5" t="s">
        <v>1095</v>
      </c>
      <c r="B56" s="5">
        <v>49</v>
      </c>
      <c r="C56" s="96" t="s">
        <v>2664</v>
      </c>
      <c r="D56" s="266" t="s">
        <v>5329</v>
      </c>
      <c r="E56" s="157" t="s">
        <v>5339</v>
      </c>
      <c r="F56" s="14" t="s">
        <v>4045</v>
      </c>
      <c r="G56" s="91"/>
      <c r="H56" s="5"/>
      <c r="I56" s="108"/>
      <c r="J56" s="58" t="s">
        <v>4046</v>
      </c>
      <c r="K56" s="58"/>
    </row>
    <row r="57" spans="1:11" s="1" customFormat="1">
      <c r="A57" s="5" t="s">
        <v>1095</v>
      </c>
      <c r="B57" s="5">
        <v>49</v>
      </c>
      <c r="C57" s="96" t="s">
        <v>2664</v>
      </c>
      <c r="D57" s="266" t="s">
        <v>5330</v>
      </c>
      <c r="E57" s="157" t="s">
        <v>5339</v>
      </c>
      <c r="F57" s="14">
        <v>100</v>
      </c>
      <c r="G57" s="91"/>
      <c r="H57" s="5"/>
      <c r="I57" s="108"/>
      <c r="J57" s="58" t="s">
        <v>4044</v>
      </c>
      <c r="K57" s="58"/>
    </row>
    <row r="58" spans="1:11" s="1" customFormat="1">
      <c r="A58" s="5" t="s">
        <v>1095</v>
      </c>
      <c r="B58" s="5">
        <v>49</v>
      </c>
      <c r="C58" s="96" t="s">
        <v>2664</v>
      </c>
      <c r="D58" s="266" t="s">
        <v>5331</v>
      </c>
      <c r="E58" s="157" t="s">
        <v>5339</v>
      </c>
      <c r="F58" s="14">
        <v>4000</v>
      </c>
      <c r="G58" s="91"/>
      <c r="H58" s="5"/>
      <c r="I58" s="108"/>
      <c r="J58" s="58" t="s">
        <v>4048</v>
      </c>
      <c r="K58" s="58" t="s">
        <v>4174</v>
      </c>
    </row>
    <row r="59" spans="1:11" s="1" customFormat="1">
      <c r="A59" s="5" t="s">
        <v>1095</v>
      </c>
      <c r="B59" s="5">
        <v>49</v>
      </c>
      <c r="C59" s="96" t="s">
        <v>2664</v>
      </c>
      <c r="D59" s="266" t="s">
        <v>5332</v>
      </c>
      <c r="E59" s="157" t="s">
        <v>5339</v>
      </c>
      <c r="F59" s="14">
        <v>1500</v>
      </c>
      <c r="G59" s="91"/>
      <c r="H59" s="5"/>
      <c r="I59" s="108"/>
      <c r="J59" s="58"/>
      <c r="K59" s="58" t="s">
        <v>4175</v>
      </c>
    </row>
    <row r="60" spans="1:11" s="1" customFormat="1">
      <c r="A60" s="5" t="s">
        <v>1095</v>
      </c>
      <c r="B60" s="5">
        <v>49</v>
      </c>
      <c r="C60" s="96" t="s">
        <v>2664</v>
      </c>
      <c r="D60" s="266" t="s">
        <v>5333</v>
      </c>
      <c r="E60" s="157" t="s">
        <v>5339</v>
      </c>
      <c r="F60" s="14">
        <v>300</v>
      </c>
      <c r="G60" s="91"/>
      <c r="H60" s="5"/>
      <c r="I60" s="108"/>
      <c r="J60" s="58" t="s">
        <v>4049</v>
      </c>
      <c r="K60" s="58" t="s">
        <v>4176</v>
      </c>
    </row>
    <row r="61" spans="1:11">
      <c r="A61" s="5" t="s">
        <v>1095</v>
      </c>
      <c r="B61" s="5">
        <v>49</v>
      </c>
      <c r="C61" s="96" t="s">
        <v>2664</v>
      </c>
      <c r="D61" s="266" t="s">
        <v>5334</v>
      </c>
      <c r="E61" s="157" t="s">
        <v>5339</v>
      </c>
      <c r="F61" s="14">
        <v>500</v>
      </c>
      <c r="J61" s="36" t="s">
        <v>4050</v>
      </c>
      <c r="K61" s="58" t="s">
        <v>4177</v>
      </c>
    </row>
    <row r="62" spans="1:11">
      <c r="A62" s="5" t="s">
        <v>1095</v>
      </c>
      <c r="B62" s="5">
        <v>49</v>
      </c>
      <c r="C62" s="96" t="s">
        <v>2664</v>
      </c>
      <c r="D62" s="266" t="s">
        <v>5335</v>
      </c>
      <c r="E62" s="157" t="s">
        <v>5339</v>
      </c>
      <c r="F62" s="14">
        <v>500</v>
      </c>
      <c r="J62" s="58" t="s">
        <v>4051</v>
      </c>
      <c r="K62" s="58" t="s">
        <v>4178</v>
      </c>
    </row>
    <row r="63" spans="1:11" s="1" customFormat="1">
      <c r="A63" s="5" t="s">
        <v>1095</v>
      </c>
      <c r="B63" s="5">
        <v>50</v>
      </c>
      <c r="C63" s="96" t="s">
        <v>2664</v>
      </c>
      <c r="D63" s="266" t="s">
        <v>5336</v>
      </c>
      <c r="E63" s="157" t="s">
        <v>5339</v>
      </c>
      <c r="F63" s="14">
        <v>800</v>
      </c>
      <c r="G63" s="91"/>
      <c r="H63" s="5"/>
      <c r="I63" s="108"/>
      <c r="J63" s="58" t="s">
        <v>5161</v>
      </c>
      <c r="K63" s="58" t="s">
        <v>4042</v>
      </c>
    </row>
    <row r="64" spans="1:11" s="1" customFormat="1">
      <c r="A64" s="5" t="s">
        <v>1095</v>
      </c>
      <c r="B64" s="5">
        <v>50</v>
      </c>
      <c r="C64" s="96" t="s">
        <v>2664</v>
      </c>
      <c r="D64" s="266" t="s">
        <v>5337</v>
      </c>
      <c r="E64" s="157" t="s">
        <v>5339</v>
      </c>
      <c r="F64" s="14">
        <v>10000</v>
      </c>
      <c r="G64" s="91"/>
      <c r="H64" s="5"/>
      <c r="I64" s="108"/>
      <c r="J64" s="109" t="s">
        <v>4052</v>
      </c>
      <c r="K64" s="58" t="s">
        <v>4041</v>
      </c>
    </row>
    <row r="65" spans="1:11" s="1" customFormat="1">
      <c r="A65" s="5" t="s">
        <v>1095</v>
      </c>
      <c r="B65" s="5">
        <v>50</v>
      </c>
      <c r="C65" s="96" t="s">
        <v>2664</v>
      </c>
      <c r="D65" s="266" t="s">
        <v>5338</v>
      </c>
      <c r="E65" s="157" t="s">
        <v>5339</v>
      </c>
      <c r="F65" s="14">
        <v>400</v>
      </c>
      <c r="G65" s="91"/>
      <c r="H65" s="5"/>
      <c r="I65" s="108"/>
      <c r="J65" s="58" t="s">
        <v>5162</v>
      </c>
      <c r="K65" s="58" t="s">
        <v>4043</v>
      </c>
    </row>
    <row r="66" spans="1:11" s="1" customFormat="1">
      <c r="A66" s="2" t="s">
        <v>1747</v>
      </c>
      <c r="B66" s="5">
        <v>53</v>
      </c>
      <c r="C66" s="96" t="s">
        <v>2664</v>
      </c>
      <c r="D66" s="89" t="s">
        <v>681</v>
      </c>
      <c r="E66" s="157" t="s">
        <v>678</v>
      </c>
      <c r="F66" s="14"/>
      <c r="G66" s="91"/>
      <c r="H66" s="5"/>
      <c r="I66" s="108"/>
      <c r="J66" s="58"/>
      <c r="K66" s="36"/>
    </row>
    <row r="67" spans="1:11" s="1" customFormat="1">
      <c r="A67" s="2" t="s">
        <v>363</v>
      </c>
      <c r="B67" s="2">
        <v>136</v>
      </c>
      <c r="C67" s="95" t="s">
        <v>2664</v>
      </c>
      <c r="D67" s="89" t="s">
        <v>4342</v>
      </c>
      <c r="E67" s="157" t="s">
        <v>678</v>
      </c>
      <c r="F67" s="16">
        <v>10</v>
      </c>
      <c r="G67" s="32">
        <v>0.1</v>
      </c>
      <c r="H67" s="2"/>
      <c r="I67" s="42"/>
      <c r="J67" s="36" t="s">
        <v>3758</v>
      </c>
      <c r="K67" s="36"/>
    </row>
    <row r="68" spans="1:11" s="1" customFormat="1">
      <c r="A68" s="2" t="s">
        <v>363</v>
      </c>
      <c r="B68" s="2">
        <v>136</v>
      </c>
      <c r="C68" s="95" t="s">
        <v>2664</v>
      </c>
      <c r="D68" s="89" t="s">
        <v>4343</v>
      </c>
      <c r="E68" s="157" t="s">
        <v>678</v>
      </c>
      <c r="F68" s="16">
        <v>1000</v>
      </c>
      <c r="G68" s="32">
        <v>0.5</v>
      </c>
      <c r="H68" s="2"/>
      <c r="I68" s="42"/>
      <c r="J68" s="36" t="s">
        <v>3759</v>
      </c>
      <c r="K68" s="36"/>
    </row>
    <row r="69" spans="1:11" s="1" customFormat="1">
      <c r="A69" s="2" t="s">
        <v>363</v>
      </c>
      <c r="B69" s="2">
        <v>136</v>
      </c>
      <c r="C69" s="95" t="s">
        <v>2664</v>
      </c>
      <c r="D69" s="89" t="s">
        <v>4344</v>
      </c>
      <c r="E69" s="157" t="s">
        <v>678</v>
      </c>
      <c r="F69" s="16">
        <v>100</v>
      </c>
      <c r="G69" s="32">
        <v>0.3</v>
      </c>
      <c r="H69" s="2"/>
      <c r="I69" s="42"/>
      <c r="J69" s="36" t="s">
        <v>3760</v>
      </c>
      <c r="K69" s="36"/>
    </row>
    <row r="70" spans="1:11" s="1" customFormat="1">
      <c r="A70" s="2" t="s">
        <v>365</v>
      </c>
      <c r="B70" s="2">
        <v>101</v>
      </c>
      <c r="C70" s="95" t="s">
        <v>2664</v>
      </c>
      <c r="D70" s="89" t="s">
        <v>1873</v>
      </c>
      <c r="E70" s="157" t="s">
        <v>670</v>
      </c>
      <c r="F70" s="16">
        <v>100</v>
      </c>
      <c r="G70" s="32">
        <v>4</v>
      </c>
      <c r="H70" s="2"/>
      <c r="I70" s="42"/>
      <c r="J70" s="36" t="s">
        <v>2404</v>
      </c>
      <c r="K70" s="36"/>
    </row>
    <row r="71" spans="1:11" s="1" customFormat="1">
      <c r="A71" s="2" t="s">
        <v>364</v>
      </c>
      <c r="B71" s="2">
        <v>73</v>
      </c>
      <c r="C71" s="95" t="s">
        <v>2664</v>
      </c>
      <c r="D71" s="89" t="s">
        <v>3858</v>
      </c>
      <c r="E71" s="157" t="s">
        <v>670</v>
      </c>
      <c r="F71" s="16">
        <v>1000</v>
      </c>
      <c r="G71" s="32">
        <v>0.5</v>
      </c>
      <c r="H71" s="2"/>
      <c r="I71" s="42"/>
      <c r="J71" s="36" t="s">
        <v>3744</v>
      </c>
      <c r="K71" s="36"/>
    </row>
    <row r="72" spans="1:11" s="1" customFormat="1">
      <c r="A72" s="5" t="s">
        <v>1095</v>
      </c>
      <c r="B72" s="5">
        <v>46</v>
      </c>
      <c r="C72" s="96" t="s">
        <v>2664</v>
      </c>
      <c r="D72" s="266" t="s">
        <v>4013</v>
      </c>
      <c r="E72" s="93" t="s">
        <v>672</v>
      </c>
      <c r="F72" s="14">
        <v>400</v>
      </c>
      <c r="G72" s="91">
        <v>2</v>
      </c>
      <c r="H72" s="5"/>
      <c r="I72" s="108"/>
      <c r="J72" s="58" t="s">
        <v>4021</v>
      </c>
      <c r="K72" s="58"/>
    </row>
    <row r="73" spans="1:11" s="1" customFormat="1">
      <c r="A73" s="2" t="s">
        <v>363</v>
      </c>
      <c r="B73" s="2">
        <v>136</v>
      </c>
      <c r="C73" s="95" t="s">
        <v>2664</v>
      </c>
      <c r="D73" s="89" t="s">
        <v>4347</v>
      </c>
      <c r="E73" s="157" t="s">
        <v>670</v>
      </c>
      <c r="F73" s="16">
        <v>1000</v>
      </c>
      <c r="G73" s="32">
        <v>1</v>
      </c>
      <c r="H73" s="2"/>
      <c r="I73" s="42"/>
      <c r="J73" s="36" t="s">
        <v>3763</v>
      </c>
      <c r="K73" s="36"/>
    </row>
    <row r="74" spans="1:11" s="1" customFormat="1">
      <c r="A74" s="2" t="s">
        <v>1297</v>
      </c>
      <c r="B74" s="5">
        <v>40</v>
      </c>
      <c r="C74" s="96" t="s">
        <v>1758</v>
      </c>
      <c r="D74" s="89" t="s">
        <v>1315</v>
      </c>
      <c r="E74" s="93" t="s">
        <v>674</v>
      </c>
      <c r="F74" s="14">
        <v>750</v>
      </c>
      <c r="G74" s="91">
        <v>0.9</v>
      </c>
      <c r="H74" s="5"/>
      <c r="I74" s="108"/>
      <c r="J74" s="58" t="s">
        <v>480</v>
      </c>
      <c r="K74" s="58"/>
    </row>
    <row r="75" spans="1:11" s="1" customFormat="1">
      <c r="A75" s="2" t="s">
        <v>468</v>
      </c>
      <c r="B75" s="5">
        <v>64</v>
      </c>
      <c r="C75" s="95" t="s">
        <v>2664</v>
      </c>
      <c r="D75" s="89" t="s">
        <v>287</v>
      </c>
      <c r="E75" s="157" t="s">
        <v>672</v>
      </c>
      <c r="F75" s="16">
        <v>20000</v>
      </c>
      <c r="G75" s="91" t="s">
        <v>288</v>
      </c>
      <c r="H75" s="5"/>
      <c r="I75" s="108"/>
      <c r="J75" s="58" t="s">
        <v>841</v>
      </c>
      <c r="K75" s="36"/>
    </row>
    <row r="76" spans="1:11" s="1" customFormat="1">
      <c r="A76" s="2" t="s">
        <v>363</v>
      </c>
      <c r="B76" s="2">
        <v>139</v>
      </c>
      <c r="C76" s="95" t="s">
        <v>2664</v>
      </c>
      <c r="D76" s="89" t="s">
        <v>4371</v>
      </c>
      <c r="E76" s="157" t="s">
        <v>672</v>
      </c>
      <c r="F76" s="16">
        <v>10</v>
      </c>
      <c r="G76" s="32"/>
      <c r="H76" s="2"/>
      <c r="I76" s="42"/>
      <c r="J76" s="36"/>
      <c r="K76" s="36"/>
    </row>
    <row r="77" spans="1:11" s="1" customFormat="1">
      <c r="A77" s="2" t="s">
        <v>1860</v>
      </c>
      <c r="B77" s="2">
        <v>54</v>
      </c>
      <c r="C77" s="95" t="s">
        <v>2664</v>
      </c>
      <c r="D77" s="89" t="s">
        <v>2913</v>
      </c>
      <c r="E77" s="157" t="s">
        <v>674</v>
      </c>
      <c r="F77" s="16">
        <v>600</v>
      </c>
      <c r="G77" s="32">
        <v>0.5</v>
      </c>
      <c r="H77" s="2"/>
      <c r="I77" s="42"/>
      <c r="J77" s="36" t="s">
        <v>2914</v>
      </c>
      <c r="K77" s="36"/>
    </row>
    <row r="78" spans="1:11" s="1" customFormat="1">
      <c r="A78" s="5" t="s">
        <v>1095</v>
      </c>
      <c r="B78" s="5">
        <v>47</v>
      </c>
      <c r="C78" s="97" t="s">
        <v>578</v>
      </c>
      <c r="D78" s="266" t="s">
        <v>4009</v>
      </c>
      <c r="E78" s="93" t="s">
        <v>671</v>
      </c>
      <c r="F78" s="14">
        <v>1500</v>
      </c>
      <c r="G78" s="91">
        <v>4</v>
      </c>
      <c r="H78" s="5"/>
      <c r="I78" s="108"/>
      <c r="J78" s="58" t="s">
        <v>4022</v>
      </c>
      <c r="K78" s="58"/>
    </row>
    <row r="79" spans="1:11" s="1" customFormat="1">
      <c r="A79" s="2" t="s">
        <v>363</v>
      </c>
      <c r="B79" s="2">
        <v>138</v>
      </c>
      <c r="C79" s="95" t="s">
        <v>2664</v>
      </c>
      <c r="D79" s="89" t="s">
        <v>4365</v>
      </c>
      <c r="E79" s="157" t="s">
        <v>671</v>
      </c>
      <c r="F79" s="16">
        <v>1000</v>
      </c>
      <c r="G79" s="32">
        <v>10</v>
      </c>
      <c r="H79" s="2"/>
      <c r="I79" s="42"/>
      <c r="J79" s="36" t="s">
        <v>1827</v>
      </c>
      <c r="K79" s="36"/>
    </row>
    <row r="80" spans="1:11" s="1" customFormat="1">
      <c r="A80" s="2" t="s">
        <v>363</v>
      </c>
      <c r="B80" s="2">
        <v>139</v>
      </c>
      <c r="C80" s="95" t="s">
        <v>2664</v>
      </c>
      <c r="D80" s="89" t="s">
        <v>4372</v>
      </c>
      <c r="E80" s="157" t="s">
        <v>672</v>
      </c>
      <c r="F80" s="16">
        <v>50</v>
      </c>
      <c r="G80" s="32">
        <v>3</v>
      </c>
      <c r="H80" s="2"/>
      <c r="I80" s="42">
        <v>25</v>
      </c>
      <c r="J80" s="36" t="s">
        <v>2405</v>
      </c>
      <c r="K80" s="36"/>
    </row>
    <row r="81" spans="1:11" s="1" customFormat="1">
      <c r="A81" s="2" t="s">
        <v>1297</v>
      </c>
      <c r="B81" s="5">
        <v>40</v>
      </c>
      <c r="C81" s="96" t="s">
        <v>1758</v>
      </c>
      <c r="D81" s="89" t="s">
        <v>1316</v>
      </c>
      <c r="E81" s="157" t="s">
        <v>671</v>
      </c>
      <c r="F81" s="14">
        <v>15</v>
      </c>
      <c r="G81" s="91">
        <v>0.1</v>
      </c>
      <c r="H81" s="5">
        <v>5</v>
      </c>
      <c r="I81" s="108"/>
      <c r="J81" s="58" t="s">
        <v>481</v>
      </c>
      <c r="K81" s="58"/>
    </row>
    <row r="82" spans="1:11" s="1" customFormat="1">
      <c r="A82" s="2" t="s">
        <v>1297</v>
      </c>
      <c r="B82" s="5">
        <v>40</v>
      </c>
      <c r="C82" s="96" t="s">
        <v>1758</v>
      </c>
      <c r="D82" s="89" t="s">
        <v>1317</v>
      </c>
      <c r="E82" s="157" t="s">
        <v>671</v>
      </c>
      <c r="F82" s="14">
        <v>25</v>
      </c>
      <c r="G82" s="91">
        <v>0.1</v>
      </c>
      <c r="H82" s="5"/>
      <c r="I82" s="108"/>
      <c r="J82" s="58" t="s">
        <v>482</v>
      </c>
      <c r="K82" s="58"/>
    </row>
    <row r="83" spans="1:11" s="1" customFormat="1">
      <c r="A83" s="2" t="s">
        <v>1169</v>
      </c>
      <c r="B83" s="5">
        <v>66</v>
      </c>
      <c r="C83" s="96" t="s">
        <v>2664</v>
      </c>
      <c r="D83" s="266" t="s">
        <v>1199</v>
      </c>
      <c r="E83" s="93" t="s">
        <v>675</v>
      </c>
      <c r="F83" s="14">
        <v>400</v>
      </c>
      <c r="G83" s="91">
        <v>0.2</v>
      </c>
      <c r="H83" s="5"/>
      <c r="I83" s="108"/>
      <c r="J83" s="94" t="s">
        <v>1202</v>
      </c>
      <c r="K83" s="58"/>
    </row>
    <row r="84" spans="1:11" s="1" customFormat="1">
      <c r="A84" s="2" t="s">
        <v>363</v>
      </c>
      <c r="B84" s="2">
        <v>137</v>
      </c>
      <c r="C84" s="95" t="s">
        <v>2664</v>
      </c>
      <c r="D84" s="89" t="s">
        <v>4335</v>
      </c>
      <c r="E84" s="157" t="s">
        <v>673</v>
      </c>
      <c r="F84" s="16">
        <v>1000</v>
      </c>
      <c r="G84" s="32">
        <v>3</v>
      </c>
      <c r="H84" s="2"/>
      <c r="I84" s="42"/>
      <c r="J84" s="36" t="s">
        <v>2406</v>
      </c>
      <c r="K84" s="36"/>
    </row>
    <row r="85" spans="1:11" s="1" customFormat="1">
      <c r="A85" s="2" t="s">
        <v>836</v>
      </c>
      <c r="B85" s="5">
        <v>52</v>
      </c>
      <c r="C85" s="95" t="s">
        <v>2664</v>
      </c>
      <c r="D85" s="89" t="s">
        <v>4535</v>
      </c>
      <c r="E85" s="157" t="s">
        <v>672</v>
      </c>
      <c r="F85" s="16">
        <v>7000</v>
      </c>
      <c r="G85" s="32">
        <v>25</v>
      </c>
      <c r="H85" s="5"/>
      <c r="I85" s="108"/>
      <c r="J85" s="36" t="s">
        <v>4666</v>
      </c>
      <c r="K85" s="36"/>
    </row>
    <row r="86" spans="1:11">
      <c r="A86" s="2" t="s">
        <v>468</v>
      </c>
      <c r="B86" s="5">
        <v>63</v>
      </c>
      <c r="C86" s="95" t="s">
        <v>2664</v>
      </c>
      <c r="D86" s="89" t="s">
        <v>3082</v>
      </c>
      <c r="E86" s="157" t="s">
        <v>672</v>
      </c>
      <c r="F86" s="16">
        <v>2000</v>
      </c>
      <c r="G86" s="91">
        <v>9</v>
      </c>
      <c r="J86" s="58" t="s">
        <v>289</v>
      </c>
      <c r="K86" s="36"/>
    </row>
    <row r="87" spans="1:11" s="1" customFormat="1">
      <c r="A87" s="2" t="s">
        <v>468</v>
      </c>
      <c r="B87" s="5">
        <v>63</v>
      </c>
      <c r="C87" s="32" t="s">
        <v>578</v>
      </c>
      <c r="D87" s="89" t="s">
        <v>286</v>
      </c>
      <c r="E87" s="157" t="s">
        <v>672</v>
      </c>
      <c r="F87" s="16">
        <v>25</v>
      </c>
      <c r="G87" s="91">
        <v>1</v>
      </c>
      <c r="H87" s="5"/>
      <c r="I87" s="108"/>
      <c r="J87" s="58" t="s">
        <v>290</v>
      </c>
      <c r="K87" s="36"/>
    </row>
    <row r="88" spans="1:11" s="1" customFormat="1">
      <c r="A88" s="2" t="s">
        <v>363</v>
      </c>
      <c r="B88" s="2">
        <v>136</v>
      </c>
      <c r="C88" s="95" t="s">
        <v>2664</v>
      </c>
      <c r="D88" s="89" t="s">
        <v>4349</v>
      </c>
      <c r="E88" s="157" t="s">
        <v>670</v>
      </c>
      <c r="F88" s="16">
        <v>25</v>
      </c>
      <c r="G88" s="32">
        <v>2</v>
      </c>
      <c r="H88" s="2"/>
      <c r="I88" s="42"/>
      <c r="J88" s="36" t="s">
        <v>3764</v>
      </c>
      <c r="K88" s="36"/>
    </row>
    <row r="89" spans="1:11" s="1" customFormat="1">
      <c r="A89" s="2" t="s">
        <v>836</v>
      </c>
      <c r="B89" s="5">
        <v>9</v>
      </c>
      <c r="C89" s="96" t="s">
        <v>2664</v>
      </c>
      <c r="D89" s="89" t="s">
        <v>2791</v>
      </c>
      <c r="E89" s="158" t="s">
        <v>673</v>
      </c>
      <c r="F89" s="14">
        <v>2000</v>
      </c>
      <c r="G89" s="91"/>
      <c r="H89" s="5" t="s">
        <v>3894</v>
      </c>
      <c r="I89" s="108">
        <v>200</v>
      </c>
      <c r="J89" s="58" t="s">
        <v>2793</v>
      </c>
      <c r="K89" s="58"/>
    </row>
    <row r="90" spans="1:11" s="1" customFormat="1">
      <c r="A90" s="2" t="s">
        <v>836</v>
      </c>
      <c r="B90" s="5">
        <v>9</v>
      </c>
      <c r="C90" s="96" t="s">
        <v>2664</v>
      </c>
      <c r="D90" s="89" t="s">
        <v>2792</v>
      </c>
      <c r="E90" s="157" t="s">
        <v>679</v>
      </c>
      <c r="F90" s="14">
        <v>100</v>
      </c>
      <c r="G90" s="91"/>
      <c r="H90" s="5"/>
      <c r="I90" s="108"/>
      <c r="J90" s="58" t="s">
        <v>2794</v>
      </c>
      <c r="K90" s="58"/>
    </row>
    <row r="91" spans="1:11" s="1" customFormat="1">
      <c r="A91" s="2" t="s">
        <v>468</v>
      </c>
      <c r="B91" s="5">
        <v>57</v>
      </c>
      <c r="C91" s="96" t="s">
        <v>2664</v>
      </c>
      <c r="D91" s="89" t="s">
        <v>432</v>
      </c>
      <c r="E91" s="157" t="s">
        <v>670</v>
      </c>
      <c r="F91" s="14">
        <v>2000</v>
      </c>
      <c r="G91" s="91"/>
      <c r="H91" s="5"/>
      <c r="I91" s="108"/>
      <c r="J91" s="58"/>
      <c r="K91" s="36"/>
    </row>
    <row r="92" spans="1:11" s="1" customFormat="1">
      <c r="A92" s="2" t="s">
        <v>363</v>
      </c>
      <c r="B92" s="2">
        <v>136</v>
      </c>
      <c r="C92" s="95" t="s">
        <v>2664</v>
      </c>
      <c r="D92" s="89" t="s">
        <v>4348</v>
      </c>
      <c r="E92" s="157" t="s">
        <v>670</v>
      </c>
      <c r="F92" s="16">
        <v>10</v>
      </c>
      <c r="G92" s="32">
        <v>1</v>
      </c>
      <c r="H92" s="2"/>
      <c r="I92" s="42"/>
      <c r="J92" s="36" t="s">
        <v>586</v>
      </c>
      <c r="K92" s="36"/>
    </row>
    <row r="93" spans="1:11" s="1" customFormat="1">
      <c r="A93" s="2" t="s">
        <v>1917</v>
      </c>
      <c r="B93" s="5">
        <v>66</v>
      </c>
      <c r="C93" s="95" t="s">
        <v>2664</v>
      </c>
      <c r="D93" s="89" t="s">
        <v>3689</v>
      </c>
      <c r="E93" s="157" t="s">
        <v>670</v>
      </c>
      <c r="F93" s="16">
        <v>30</v>
      </c>
      <c r="G93" s="32">
        <v>1</v>
      </c>
      <c r="H93" s="5"/>
      <c r="I93" s="108"/>
      <c r="J93" s="36" t="s">
        <v>3690</v>
      </c>
      <c r="K93" s="36"/>
    </row>
    <row r="94" spans="1:11" s="1" customFormat="1">
      <c r="A94" s="2" t="s">
        <v>1860</v>
      </c>
      <c r="B94" s="2">
        <v>37</v>
      </c>
      <c r="C94" s="95" t="s">
        <v>2664</v>
      </c>
      <c r="D94" s="89" t="s">
        <v>2649</v>
      </c>
      <c r="E94" s="157" t="s">
        <v>670</v>
      </c>
      <c r="F94" s="16">
        <v>250</v>
      </c>
      <c r="G94" s="32">
        <v>0.2</v>
      </c>
      <c r="H94" s="2"/>
      <c r="I94" s="42"/>
      <c r="J94" s="36" t="s">
        <v>2650</v>
      </c>
      <c r="K94" s="36"/>
    </row>
    <row r="95" spans="1:11" s="1" customFormat="1">
      <c r="A95" s="2" t="s">
        <v>363</v>
      </c>
      <c r="B95" s="2">
        <v>140</v>
      </c>
      <c r="C95" s="97" t="s">
        <v>578</v>
      </c>
      <c r="D95" s="89" t="s">
        <v>4381</v>
      </c>
      <c r="E95" s="157" t="s">
        <v>675</v>
      </c>
      <c r="F95" s="16">
        <v>4000</v>
      </c>
      <c r="G95" s="32">
        <v>1</v>
      </c>
      <c r="H95" s="2"/>
      <c r="I95" s="42"/>
      <c r="J95" s="36" t="s">
        <v>2539</v>
      </c>
      <c r="K95" s="36"/>
    </row>
    <row r="96" spans="1:11" s="1" customFormat="1">
      <c r="A96" s="2" t="s">
        <v>1860</v>
      </c>
      <c r="B96" s="2">
        <v>87</v>
      </c>
      <c r="C96" s="96" t="s">
        <v>2664</v>
      </c>
      <c r="D96" s="89" t="s">
        <v>3490</v>
      </c>
      <c r="E96" s="157" t="s">
        <v>678</v>
      </c>
      <c r="F96" s="16">
        <v>50</v>
      </c>
      <c r="G96" s="107" t="s">
        <v>1993</v>
      </c>
      <c r="H96" s="2"/>
      <c r="I96" s="42"/>
      <c r="J96" s="36" t="s">
        <v>3491</v>
      </c>
      <c r="K96" s="36"/>
    </row>
    <row r="97" spans="1:11">
      <c r="A97" s="2" t="s">
        <v>1169</v>
      </c>
      <c r="B97" s="5">
        <v>66</v>
      </c>
      <c r="C97" s="96" t="s">
        <v>1758</v>
      </c>
      <c r="D97" s="266" t="s">
        <v>149</v>
      </c>
      <c r="E97" s="93" t="s">
        <v>679</v>
      </c>
      <c r="F97" s="14">
        <v>3000</v>
      </c>
      <c r="G97" s="91">
        <v>2</v>
      </c>
      <c r="J97" s="94" t="s">
        <v>1203</v>
      </c>
    </row>
    <row r="98" spans="1:11">
      <c r="A98" s="2" t="s">
        <v>363</v>
      </c>
      <c r="B98" s="2">
        <v>136</v>
      </c>
      <c r="C98" s="95" t="s">
        <v>2664</v>
      </c>
      <c r="D98" s="89" t="s">
        <v>4345</v>
      </c>
      <c r="E98" s="157" t="s">
        <v>678</v>
      </c>
      <c r="F98" s="16">
        <v>1000</v>
      </c>
      <c r="G98" s="32">
        <v>0.5</v>
      </c>
      <c r="H98" s="2"/>
      <c r="I98" s="42"/>
      <c r="J98" s="36" t="s">
        <v>3761</v>
      </c>
      <c r="K98" s="36"/>
    </row>
    <row r="99" spans="1:11">
      <c r="A99" s="2" t="s">
        <v>365</v>
      </c>
      <c r="B99" s="2">
        <v>101</v>
      </c>
      <c r="C99" s="95" t="s">
        <v>2664</v>
      </c>
      <c r="D99" s="89" t="s">
        <v>1874</v>
      </c>
      <c r="E99" s="157" t="s">
        <v>670</v>
      </c>
      <c r="F99" s="19">
        <v>25000</v>
      </c>
      <c r="G99" s="32">
        <v>0.5</v>
      </c>
      <c r="H99" s="2"/>
      <c r="I99" s="42"/>
      <c r="J99" s="94" t="s">
        <v>1876</v>
      </c>
      <c r="K99" s="36"/>
    </row>
    <row r="100" spans="1:11">
      <c r="A100" s="2" t="s">
        <v>363</v>
      </c>
      <c r="B100" s="2">
        <v>140</v>
      </c>
      <c r="C100" s="97" t="s">
        <v>578</v>
      </c>
      <c r="D100" s="89" t="s">
        <v>4382</v>
      </c>
      <c r="E100" s="157" t="s">
        <v>675</v>
      </c>
      <c r="F100" s="16">
        <v>50</v>
      </c>
      <c r="G100" s="32">
        <v>0.2</v>
      </c>
      <c r="H100" s="2"/>
      <c r="I100" s="42"/>
      <c r="J100" s="36" t="s">
        <v>2540</v>
      </c>
      <c r="K100" s="36"/>
    </row>
    <row r="101" spans="1:11">
      <c r="A101" s="2" t="s">
        <v>363</v>
      </c>
      <c r="B101" s="2">
        <v>140</v>
      </c>
      <c r="C101" s="97" t="s">
        <v>578</v>
      </c>
      <c r="D101" s="89" t="s">
        <v>4383</v>
      </c>
      <c r="E101" s="157" t="s">
        <v>675</v>
      </c>
      <c r="F101" s="16">
        <v>25</v>
      </c>
      <c r="G101" s="32">
        <v>0.5</v>
      </c>
      <c r="H101" s="2"/>
      <c r="I101" s="42"/>
      <c r="J101" s="36"/>
      <c r="K101" s="36"/>
    </row>
    <row r="102" spans="1:11">
      <c r="A102" s="2" t="s">
        <v>365</v>
      </c>
      <c r="B102" s="2">
        <v>101</v>
      </c>
      <c r="C102" s="95" t="s">
        <v>2664</v>
      </c>
      <c r="D102" s="89" t="s">
        <v>1875</v>
      </c>
      <c r="E102" s="157" t="s">
        <v>671</v>
      </c>
      <c r="F102" s="16">
        <v>3750</v>
      </c>
      <c r="G102" s="32">
        <v>30</v>
      </c>
      <c r="H102" s="2">
        <v>6</v>
      </c>
      <c r="I102" s="42">
        <v>100</v>
      </c>
      <c r="J102" s="36" t="s">
        <v>1877</v>
      </c>
      <c r="K102" s="36"/>
    </row>
    <row r="103" spans="1:11">
      <c r="A103" s="2" t="s">
        <v>1297</v>
      </c>
      <c r="B103" s="5">
        <v>40</v>
      </c>
      <c r="C103" s="96" t="s">
        <v>1758</v>
      </c>
      <c r="D103" s="89" t="s">
        <v>1318</v>
      </c>
      <c r="E103" s="93" t="s">
        <v>674</v>
      </c>
      <c r="F103" s="14">
        <v>350</v>
      </c>
      <c r="G103" s="91">
        <v>0.1</v>
      </c>
      <c r="H103" s="5">
        <v>8</v>
      </c>
      <c r="J103" s="58" t="s">
        <v>483</v>
      </c>
    </row>
    <row r="104" spans="1:11">
      <c r="A104" s="2" t="s">
        <v>364</v>
      </c>
      <c r="B104" s="2">
        <v>74</v>
      </c>
      <c r="C104" s="96" t="s">
        <v>2664</v>
      </c>
      <c r="D104" s="89" t="s">
        <v>3862</v>
      </c>
      <c r="E104" s="157" t="s">
        <v>677</v>
      </c>
      <c r="F104" s="16">
        <v>1750</v>
      </c>
      <c r="G104" s="32"/>
      <c r="H104" s="2"/>
      <c r="I104" s="42"/>
      <c r="J104" s="36" t="s">
        <v>5007</v>
      </c>
      <c r="K104" s="36"/>
    </row>
    <row r="105" spans="1:11">
      <c r="A105" s="2" t="s">
        <v>364</v>
      </c>
      <c r="B105" s="2">
        <v>74</v>
      </c>
      <c r="C105" s="96" t="s">
        <v>2664</v>
      </c>
      <c r="D105" s="89" t="s">
        <v>3863</v>
      </c>
      <c r="E105" s="157" t="s">
        <v>677</v>
      </c>
      <c r="F105" s="16">
        <v>4000</v>
      </c>
      <c r="G105" s="32"/>
      <c r="H105" s="2"/>
      <c r="I105" s="42"/>
      <c r="J105" s="94" t="s">
        <v>5008</v>
      </c>
      <c r="K105" s="36"/>
    </row>
    <row r="106" spans="1:11">
      <c r="A106" s="2" t="s">
        <v>364</v>
      </c>
      <c r="B106" s="2">
        <v>74</v>
      </c>
      <c r="C106" s="96" t="s">
        <v>2664</v>
      </c>
      <c r="D106" s="89" t="s">
        <v>3864</v>
      </c>
      <c r="E106" s="157" t="s">
        <v>677</v>
      </c>
      <c r="F106" s="16">
        <v>5000</v>
      </c>
      <c r="G106" s="32"/>
      <c r="H106" s="2"/>
      <c r="I106" s="42"/>
      <c r="J106" s="36" t="s">
        <v>5009</v>
      </c>
      <c r="K106" s="36"/>
    </row>
    <row r="107" spans="1:11">
      <c r="A107" s="2" t="s">
        <v>364</v>
      </c>
      <c r="B107" s="2">
        <v>74</v>
      </c>
      <c r="C107" s="96" t="s">
        <v>2664</v>
      </c>
      <c r="D107" s="89" t="s">
        <v>3865</v>
      </c>
      <c r="E107" s="157" t="s">
        <v>677</v>
      </c>
      <c r="F107" s="16">
        <v>2000</v>
      </c>
      <c r="G107" s="32"/>
      <c r="H107" s="2"/>
      <c r="I107" s="42"/>
      <c r="J107" s="36" t="s">
        <v>5010</v>
      </c>
      <c r="K107" s="36"/>
    </row>
    <row r="108" spans="1:11">
      <c r="A108" s="2" t="s">
        <v>364</v>
      </c>
      <c r="B108" s="2">
        <v>75</v>
      </c>
      <c r="C108" s="96" t="s">
        <v>2664</v>
      </c>
      <c r="D108" s="89" t="s">
        <v>3866</v>
      </c>
      <c r="E108" s="157" t="s">
        <v>677</v>
      </c>
      <c r="F108" s="16">
        <v>5000</v>
      </c>
      <c r="G108" s="32"/>
      <c r="H108" s="2"/>
      <c r="I108" s="42"/>
      <c r="J108" s="36" t="s">
        <v>5034</v>
      </c>
      <c r="K108" s="36"/>
    </row>
    <row r="109" spans="1:11">
      <c r="A109" s="2" t="s">
        <v>364</v>
      </c>
      <c r="B109" s="2">
        <v>75</v>
      </c>
      <c r="C109" s="96" t="s">
        <v>2664</v>
      </c>
      <c r="D109" s="89" t="s">
        <v>3867</v>
      </c>
      <c r="E109" s="157" t="s">
        <v>677</v>
      </c>
      <c r="F109" s="16">
        <v>4250</v>
      </c>
      <c r="G109" s="32"/>
      <c r="H109" s="2"/>
      <c r="I109" s="42"/>
      <c r="J109" s="36" t="s">
        <v>5035</v>
      </c>
      <c r="K109" s="36"/>
    </row>
    <row r="110" spans="1:11">
      <c r="A110" s="2" t="s">
        <v>364</v>
      </c>
      <c r="B110" s="2">
        <v>75</v>
      </c>
      <c r="C110" s="96" t="s">
        <v>2664</v>
      </c>
      <c r="D110" s="89" t="s">
        <v>3868</v>
      </c>
      <c r="E110" s="157" t="s">
        <v>677</v>
      </c>
      <c r="F110" s="16">
        <v>2500</v>
      </c>
      <c r="G110" s="32"/>
      <c r="H110" s="2"/>
      <c r="I110" s="42"/>
      <c r="J110" s="36" t="s">
        <v>5036</v>
      </c>
      <c r="K110" s="36"/>
    </row>
    <row r="111" spans="1:11">
      <c r="A111" s="2" t="s">
        <v>363</v>
      </c>
      <c r="B111" s="2">
        <v>138</v>
      </c>
      <c r="C111" s="100" t="s">
        <v>2664</v>
      </c>
      <c r="D111" s="89" t="s">
        <v>4366</v>
      </c>
      <c r="E111" s="157" t="s">
        <v>671</v>
      </c>
      <c r="F111" s="16">
        <v>300</v>
      </c>
      <c r="G111" s="32">
        <v>30</v>
      </c>
      <c r="H111" s="2">
        <v>10</v>
      </c>
      <c r="I111" s="42">
        <v>100</v>
      </c>
      <c r="J111" s="36" t="s">
        <v>1828</v>
      </c>
      <c r="K111" s="36"/>
    </row>
    <row r="112" spans="1:11">
      <c r="A112" s="2" t="s">
        <v>1860</v>
      </c>
      <c r="B112" s="2">
        <v>87</v>
      </c>
      <c r="C112" s="96" t="s">
        <v>2664</v>
      </c>
      <c r="D112" s="89" t="s">
        <v>3492</v>
      </c>
      <c r="E112" s="157" t="s">
        <v>678</v>
      </c>
      <c r="F112" s="16">
        <v>1500</v>
      </c>
      <c r="G112" s="32">
        <v>1</v>
      </c>
      <c r="H112" s="2"/>
      <c r="I112" s="42"/>
      <c r="J112" s="36" t="s">
        <v>3493</v>
      </c>
      <c r="K112" s="36"/>
    </row>
    <row r="113" spans="1:11">
      <c r="A113" s="2" t="s">
        <v>363</v>
      </c>
      <c r="B113" s="2">
        <v>138</v>
      </c>
      <c r="C113" s="96" t="s">
        <v>2664</v>
      </c>
      <c r="D113" s="89" t="s">
        <v>4367</v>
      </c>
      <c r="E113" s="157" t="s">
        <v>671</v>
      </c>
      <c r="F113" s="16">
        <v>10</v>
      </c>
      <c r="G113" s="32">
        <v>0.2</v>
      </c>
      <c r="H113" s="2"/>
      <c r="I113" s="42"/>
      <c r="J113" s="36" t="s">
        <v>1829</v>
      </c>
      <c r="K113" s="36"/>
    </row>
    <row r="114" spans="1:11">
      <c r="A114" s="2" t="s">
        <v>836</v>
      </c>
      <c r="B114" s="5">
        <v>52</v>
      </c>
      <c r="C114" s="97" t="s">
        <v>578</v>
      </c>
      <c r="D114" s="89" t="s">
        <v>4536</v>
      </c>
      <c r="E114" s="157" t="s">
        <v>672</v>
      </c>
      <c r="F114" s="16">
        <v>8000</v>
      </c>
      <c r="G114" s="32">
        <v>4</v>
      </c>
      <c r="J114" s="36" t="s">
        <v>4667</v>
      </c>
      <c r="K114" s="36"/>
    </row>
    <row r="115" spans="1:11">
      <c r="A115" s="2" t="s">
        <v>836</v>
      </c>
      <c r="B115" s="5">
        <v>52</v>
      </c>
      <c r="C115" s="95" t="s">
        <v>2664</v>
      </c>
      <c r="D115" s="89" t="s">
        <v>4537</v>
      </c>
      <c r="E115" s="157" t="s">
        <v>672</v>
      </c>
      <c r="F115" s="16">
        <v>8000</v>
      </c>
      <c r="G115" s="32">
        <v>19</v>
      </c>
      <c r="J115" s="36" t="s">
        <v>3995</v>
      </c>
      <c r="K115" s="36"/>
    </row>
    <row r="116" spans="1:11" ht="24">
      <c r="A116" s="12" t="s">
        <v>1297</v>
      </c>
      <c r="B116" s="12">
        <v>220</v>
      </c>
      <c r="C116" s="96" t="s">
        <v>2664</v>
      </c>
      <c r="D116" s="126" t="s">
        <v>4578</v>
      </c>
      <c r="E116" s="157" t="s">
        <v>675</v>
      </c>
      <c r="F116" s="273"/>
      <c r="G116" s="129"/>
      <c r="H116" s="12"/>
      <c r="I116" s="277"/>
      <c r="J116" s="131" t="s">
        <v>4579</v>
      </c>
      <c r="K116" s="120"/>
    </row>
    <row r="117" spans="1:11">
      <c r="A117" s="2" t="s">
        <v>1860</v>
      </c>
      <c r="B117" s="2">
        <v>36</v>
      </c>
      <c r="C117" s="95" t="s">
        <v>2664</v>
      </c>
      <c r="D117" s="89" t="s">
        <v>2647</v>
      </c>
      <c r="E117" s="157" t="s">
        <v>674</v>
      </c>
      <c r="F117" s="16">
        <v>75</v>
      </c>
      <c r="G117" s="32">
        <v>0.1</v>
      </c>
      <c r="H117" s="2"/>
      <c r="I117" s="42"/>
      <c r="J117" s="36" t="s">
        <v>2648</v>
      </c>
    </row>
    <row r="118" spans="1:11">
      <c r="A118" s="2" t="s">
        <v>364</v>
      </c>
      <c r="B118" s="2">
        <v>73</v>
      </c>
      <c r="C118" s="95" t="s">
        <v>2664</v>
      </c>
      <c r="D118" s="89" t="s">
        <v>3733</v>
      </c>
      <c r="E118" s="157" t="s">
        <v>672</v>
      </c>
      <c r="F118" s="16">
        <v>1250</v>
      </c>
      <c r="G118" s="32">
        <v>0.5</v>
      </c>
      <c r="H118" s="2"/>
      <c r="I118" s="42"/>
      <c r="J118" s="36" t="s">
        <v>3745</v>
      </c>
      <c r="K118" s="36"/>
    </row>
    <row r="119" spans="1:11">
      <c r="A119" s="2" t="s">
        <v>468</v>
      </c>
      <c r="B119" s="5">
        <v>63</v>
      </c>
      <c r="C119" s="95" t="s">
        <v>2664</v>
      </c>
      <c r="D119" s="89" t="s">
        <v>3079</v>
      </c>
      <c r="E119" s="157" t="s">
        <v>674</v>
      </c>
      <c r="F119" s="16">
        <v>200</v>
      </c>
      <c r="G119" s="91">
        <v>1</v>
      </c>
      <c r="J119" s="58" t="s">
        <v>48</v>
      </c>
      <c r="K119" s="36"/>
    </row>
    <row r="120" spans="1:11">
      <c r="A120" s="2" t="s">
        <v>364</v>
      </c>
      <c r="B120" s="2">
        <v>73</v>
      </c>
      <c r="C120" s="95" t="s">
        <v>2664</v>
      </c>
      <c r="D120" s="89" t="s">
        <v>3870</v>
      </c>
      <c r="E120" s="157" t="s">
        <v>674</v>
      </c>
      <c r="F120" s="16">
        <v>1500</v>
      </c>
      <c r="G120" s="32">
        <v>0.5</v>
      </c>
      <c r="H120" s="2"/>
      <c r="I120" s="42"/>
      <c r="J120" s="36" t="s">
        <v>3746</v>
      </c>
      <c r="K120" s="36"/>
    </row>
    <row r="121" spans="1:11">
      <c r="A121" s="2" t="s">
        <v>363</v>
      </c>
      <c r="B121" s="2">
        <v>138</v>
      </c>
      <c r="C121" s="97" t="s">
        <v>578</v>
      </c>
      <c r="D121" s="89" t="s">
        <v>4360</v>
      </c>
      <c r="E121" s="157" t="s">
        <v>674</v>
      </c>
      <c r="F121" s="16">
        <v>600</v>
      </c>
      <c r="G121" s="32">
        <v>20</v>
      </c>
      <c r="H121" s="2"/>
      <c r="I121" s="42"/>
      <c r="J121" s="36"/>
      <c r="K121" s="36"/>
    </row>
    <row r="122" spans="1:11">
      <c r="A122" s="2" t="s">
        <v>363</v>
      </c>
      <c r="B122" s="2">
        <v>138</v>
      </c>
      <c r="C122" s="95" t="s">
        <v>2664</v>
      </c>
      <c r="D122" s="89" t="s">
        <v>4361</v>
      </c>
      <c r="E122" s="157" t="s">
        <v>674</v>
      </c>
      <c r="F122" s="16">
        <v>100</v>
      </c>
      <c r="G122" s="32">
        <v>1</v>
      </c>
      <c r="H122" s="2"/>
      <c r="I122" s="42"/>
      <c r="J122" s="36"/>
      <c r="K122" s="36"/>
    </row>
    <row r="123" spans="1:11">
      <c r="A123" s="2" t="s">
        <v>363</v>
      </c>
      <c r="B123" s="2">
        <v>139</v>
      </c>
      <c r="C123" s="96" t="s">
        <v>2664</v>
      </c>
      <c r="D123" s="89" t="s">
        <v>4373</v>
      </c>
      <c r="E123" s="157" t="s">
        <v>672</v>
      </c>
      <c r="F123" s="16">
        <v>5</v>
      </c>
      <c r="G123" s="32">
        <v>0.5</v>
      </c>
      <c r="H123" s="2"/>
      <c r="I123" s="42"/>
      <c r="J123" s="36" t="s">
        <v>2535</v>
      </c>
      <c r="K123" s="36"/>
    </row>
    <row r="124" spans="1:11">
      <c r="A124" s="2" t="s">
        <v>1297</v>
      </c>
      <c r="B124" s="5">
        <v>41</v>
      </c>
      <c r="C124" s="96" t="s">
        <v>1758</v>
      </c>
      <c r="D124" s="89" t="s">
        <v>1319</v>
      </c>
      <c r="E124" s="93" t="s">
        <v>670</v>
      </c>
      <c r="F124" s="14">
        <v>1800</v>
      </c>
      <c r="G124" s="91">
        <v>0.8</v>
      </c>
      <c r="J124" s="58" t="s">
        <v>484</v>
      </c>
    </row>
    <row r="125" spans="1:11">
      <c r="A125" s="9" t="s">
        <v>2665</v>
      </c>
      <c r="B125" s="2"/>
      <c r="C125" s="96" t="s">
        <v>2664</v>
      </c>
      <c r="D125" s="89" t="s">
        <v>2978</v>
      </c>
      <c r="E125" s="157" t="s">
        <v>679</v>
      </c>
      <c r="F125" s="19">
        <v>10000</v>
      </c>
      <c r="G125" s="32">
        <v>75</v>
      </c>
      <c r="H125" s="2"/>
      <c r="I125" s="42"/>
      <c r="J125" s="94"/>
      <c r="K125" s="36"/>
    </row>
    <row r="126" spans="1:11">
      <c r="A126" s="2" t="s">
        <v>364</v>
      </c>
      <c r="B126" s="2">
        <v>74</v>
      </c>
      <c r="C126" s="95" t="s">
        <v>2664</v>
      </c>
      <c r="D126" s="89" t="s">
        <v>3859</v>
      </c>
      <c r="E126" s="157" t="s">
        <v>670</v>
      </c>
      <c r="F126" s="16">
        <v>2500</v>
      </c>
      <c r="G126" s="32">
        <v>0.5</v>
      </c>
      <c r="H126" s="2"/>
      <c r="I126" s="42"/>
      <c r="J126" s="36" t="s">
        <v>332</v>
      </c>
      <c r="K126" s="36"/>
    </row>
    <row r="127" spans="1:11">
      <c r="A127" s="2" t="s">
        <v>1297</v>
      </c>
      <c r="B127" s="5">
        <v>41</v>
      </c>
      <c r="C127" s="96" t="s">
        <v>2664</v>
      </c>
      <c r="D127" s="89" t="s">
        <v>1320</v>
      </c>
      <c r="E127" s="93" t="s">
        <v>672</v>
      </c>
      <c r="F127" s="14">
        <v>100</v>
      </c>
      <c r="G127" s="91">
        <v>0.2</v>
      </c>
      <c r="J127" s="58" t="s">
        <v>485</v>
      </c>
    </row>
    <row r="128" spans="1:11">
      <c r="A128" s="2" t="s">
        <v>364</v>
      </c>
      <c r="B128" s="2">
        <v>74</v>
      </c>
      <c r="C128" s="95" t="s">
        <v>2664</v>
      </c>
      <c r="D128" s="89" t="s">
        <v>3860</v>
      </c>
      <c r="E128" s="157" t="s">
        <v>670</v>
      </c>
      <c r="F128" s="16">
        <v>3500</v>
      </c>
      <c r="G128" s="32">
        <v>0.5</v>
      </c>
      <c r="H128" s="2"/>
      <c r="I128" s="42"/>
      <c r="J128" s="36" t="s">
        <v>3747</v>
      </c>
      <c r="K128" s="36"/>
    </row>
    <row r="129" spans="1:11">
      <c r="A129" s="9" t="s">
        <v>2665</v>
      </c>
      <c r="B129" s="2"/>
      <c r="C129" s="96" t="s">
        <v>2664</v>
      </c>
      <c r="D129" s="89" t="s">
        <v>4703</v>
      </c>
      <c r="E129" s="157" t="s">
        <v>671</v>
      </c>
      <c r="F129" s="16"/>
      <c r="G129" s="32"/>
      <c r="H129" s="2"/>
      <c r="I129" s="42"/>
      <c r="J129" s="36" t="s">
        <v>4704</v>
      </c>
      <c r="K129" s="36"/>
    </row>
    <row r="130" spans="1:11">
      <c r="A130" s="2" t="s">
        <v>1169</v>
      </c>
      <c r="B130" s="5">
        <v>66</v>
      </c>
      <c r="C130" s="96" t="s">
        <v>1758</v>
      </c>
      <c r="D130" s="266" t="s">
        <v>150</v>
      </c>
      <c r="E130" s="93" t="s">
        <v>679</v>
      </c>
      <c r="F130" s="14">
        <v>300</v>
      </c>
      <c r="J130" s="36" t="s">
        <v>1291</v>
      </c>
    </row>
    <row r="131" spans="1:11">
      <c r="A131" s="5" t="s">
        <v>1095</v>
      </c>
      <c r="B131" s="5">
        <v>47</v>
      </c>
      <c r="C131" s="97" t="s">
        <v>578</v>
      </c>
      <c r="D131" s="266" t="s">
        <v>4010</v>
      </c>
      <c r="E131" s="93" t="s">
        <v>671</v>
      </c>
      <c r="F131" s="14">
        <v>500</v>
      </c>
      <c r="G131" s="91">
        <v>1.5</v>
      </c>
      <c r="J131" s="109" t="s">
        <v>4023</v>
      </c>
    </row>
    <row r="132" spans="1:11">
      <c r="A132" s="5" t="s">
        <v>1095</v>
      </c>
      <c r="B132" s="5">
        <v>47</v>
      </c>
      <c r="C132" s="96" t="s">
        <v>2664</v>
      </c>
      <c r="D132" s="266" t="s">
        <v>4011</v>
      </c>
      <c r="E132" s="93" t="s">
        <v>671</v>
      </c>
      <c r="F132" s="14">
        <v>12500</v>
      </c>
      <c r="G132" s="91">
        <v>700</v>
      </c>
      <c r="J132" s="58" t="s">
        <v>4024</v>
      </c>
    </row>
    <row r="133" spans="1:11">
      <c r="A133" s="2" t="s">
        <v>1297</v>
      </c>
      <c r="B133" s="5">
        <v>41</v>
      </c>
      <c r="C133" s="96" t="s">
        <v>2664</v>
      </c>
      <c r="D133" s="89" t="s">
        <v>1322</v>
      </c>
      <c r="E133" s="157" t="s">
        <v>671</v>
      </c>
      <c r="F133" s="14">
        <v>300</v>
      </c>
      <c r="G133" s="91">
        <v>2.7</v>
      </c>
    </row>
    <row r="134" spans="1:11">
      <c r="A134" s="2" t="s">
        <v>363</v>
      </c>
      <c r="B134" s="2">
        <v>134</v>
      </c>
      <c r="C134" s="95" t="s">
        <v>2664</v>
      </c>
      <c r="D134" s="89" t="s">
        <v>4338</v>
      </c>
      <c r="E134" s="157" t="s">
        <v>679</v>
      </c>
      <c r="F134" s="16">
        <v>400</v>
      </c>
      <c r="G134" s="32">
        <v>0.5</v>
      </c>
      <c r="H134" s="2"/>
      <c r="I134" s="42"/>
      <c r="J134" s="36" t="s">
        <v>3755</v>
      </c>
    </row>
    <row r="135" spans="1:11">
      <c r="A135" s="2" t="s">
        <v>1297</v>
      </c>
      <c r="B135" s="5">
        <v>41</v>
      </c>
      <c r="C135" s="96" t="s">
        <v>1758</v>
      </c>
      <c r="D135" s="89" t="s">
        <v>1323</v>
      </c>
      <c r="E135" s="93" t="s">
        <v>679</v>
      </c>
      <c r="F135" s="14">
        <v>1500</v>
      </c>
      <c r="G135" s="91">
        <v>6.8</v>
      </c>
      <c r="J135" s="58" t="s">
        <v>487</v>
      </c>
    </row>
    <row r="136" spans="1:11" s="11" customFormat="1">
      <c r="A136" s="2" t="s">
        <v>363</v>
      </c>
      <c r="B136" s="2">
        <v>136</v>
      </c>
      <c r="C136" s="96" t="s">
        <v>2664</v>
      </c>
      <c r="D136" s="89" t="s">
        <v>4346</v>
      </c>
      <c r="E136" s="157" t="s">
        <v>678</v>
      </c>
      <c r="F136" s="16">
        <v>5000</v>
      </c>
      <c r="G136" s="32">
        <v>2</v>
      </c>
      <c r="H136" s="2"/>
      <c r="I136" s="42"/>
      <c r="J136" s="36" t="s">
        <v>3762</v>
      </c>
      <c r="K136" s="58"/>
    </row>
    <row r="137" spans="1:11">
      <c r="A137" s="2" t="s">
        <v>363</v>
      </c>
      <c r="B137" s="2">
        <v>139</v>
      </c>
      <c r="C137" s="95" t="s">
        <v>2664</v>
      </c>
      <c r="D137" s="89" t="s">
        <v>4374</v>
      </c>
      <c r="E137" s="157" t="s">
        <v>672</v>
      </c>
      <c r="F137" s="16">
        <v>750</v>
      </c>
      <c r="G137" s="32">
        <v>15</v>
      </c>
      <c r="H137" s="2"/>
      <c r="I137" s="42"/>
      <c r="J137" s="36" t="s">
        <v>2536</v>
      </c>
    </row>
    <row r="138" spans="1:11">
      <c r="A138" s="2" t="s">
        <v>363</v>
      </c>
      <c r="B138" s="2">
        <v>139</v>
      </c>
      <c r="C138" s="95" t="s">
        <v>2664</v>
      </c>
      <c r="D138" s="89" t="s">
        <v>4375</v>
      </c>
      <c r="E138" s="157" t="s">
        <v>672</v>
      </c>
      <c r="F138" s="16">
        <v>25</v>
      </c>
      <c r="G138" s="32">
        <v>0.1</v>
      </c>
      <c r="H138" s="2"/>
      <c r="I138" s="42"/>
      <c r="J138" s="36"/>
    </row>
    <row r="139" spans="1:11">
      <c r="A139" s="2" t="s">
        <v>363</v>
      </c>
      <c r="B139" s="2">
        <v>139</v>
      </c>
      <c r="C139" s="95" t="s">
        <v>2664</v>
      </c>
      <c r="D139" s="89" t="s">
        <v>4376</v>
      </c>
      <c r="E139" s="157" t="s">
        <v>672</v>
      </c>
      <c r="F139" s="16">
        <v>100</v>
      </c>
      <c r="G139" s="32">
        <v>1</v>
      </c>
      <c r="H139" s="2"/>
      <c r="I139" s="42"/>
      <c r="J139" s="36" t="s">
        <v>2537</v>
      </c>
    </row>
    <row r="140" spans="1:11">
      <c r="A140" s="5" t="s">
        <v>1758</v>
      </c>
      <c r="B140" s="5">
        <v>127</v>
      </c>
      <c r="C140" s="97" t="s">
        <v>578</v>
      </c>
      <c r="D140" s="89" t="s">
        <v>738</v>
      </c>
      <c r="E140" s="93" t="s">
        <v>673</v>
      </c>
      <c r="F140" s="14">
        <v>200</v>
      </c>
      <c r="G140" s="91">
        <v>10</v>
      </c>
      <c r="H140" s="5">
        <v>10</v>
      </c>
      <c r="J140" s="36" t="s">
        <v>2450</v>
      </c>
    </row>
    <row r="141" spans="1:11">
      <c r="A141" s="2" t="s">
        <v>1095</v>
      </c>
      <c r="B141" s="5">
        <v>47</v>
      </c>
      <c r="C141" s="97" t="s">
        <v>578</v>
      </c>
      <c r="D141" s="266" t="s">
        <v>4004</v>
      </c>
      <c r="E141" s="267" t="s">
        <v>670</v>
      </c>
      <c r="F141" s="234">
        <v>50</v>
      </c>
      <c r="G141" s="263">
        <v>0.5</v>
      </c>
      <c r="H141" s="22"/>
      <c r="I141" s="268"/>
      <c r="J141" s="228" t="s">
        <v>4025</v>
      </c>
    </row>
    <row r="142" spans="1:11">
      <c r="A142" s="5" t="s">
        <v>1095</v>
      </c>
      <c r="B142" s="5">
        <v>47</v>
      </c>
      <c r="C142" s="97" t="s">
        <v>578</v>
      </c>
      <c r="D142" s="266" t="s">
        <v>4005</v>
      </c>
      <c r="E142" s="93" t="s">
        <v>670</v>
      </c>
      <c r="F142" s="14">
        <v>20</v>
      </c>
      <c r="J142" s="58" t="s">
        <v>4026</v>
      </c>
    </row>
    <row r="143" spans="1:11">
      <c r="A143" s="2" t="s">
        <v>363</v>
      </c>
      <c r="B143" s="2">
        <v>138</v>
      </c>
      <c r="C143" s="95" t="s">
        <v>2664</v>
      </c>
      <c r="D143" s="89" t="s">
        <v>4368</v>
      </c>
      <c r="E143" s="157" t="s">
        <v>671</v>
      </c>
      <c r="F143" s="16">
        <v>5</v>
      </c>
      <c r="G143" s="32">
        <v>0.1</v>
      </c>
      <c r="H143" s="2"/>
      <c r="I143" s="42"/>
      <c r="J143" s="36" t="s">
        <v>1830</v>
      </c>
    </row>
    <row r="144" spans="1:11">
      <c r="A144" s="2" t="s">
        <v>363</v>
      </c>
      <c r="B144" s="2">
        <v>136</v>
      </c>
      <c r="C144" s="97" t="s">
        <v>578</v>
      </c>
      <c r="D144" s="89" t="s">
        <v>4351</v>
      </c>
      <c r="E144" s="157" t="s">
        <v>670</v>
      </c>
      <c r="F144" s="16">
        <v>25</v>
      </c>
      <c r="G144" s="32">
        <v>0.1</v>
      </c>
      <c r="H144" s="2"/>
      <c r="I144" s="42"/>
      <c r="J144" s="36" t="s">
        <v>3765</v>
      </c>
    </row>
    <row r="145" spans="1:12">
      <c r="A145" s="2" t="s">
        <v>363</v>
      </c>
      <c r="B145" s="2">
        <v>136</v>
      </c>
      <c r="C145" s="97" t="s">
        <v>578</v>
      </c>
      <c r="D145" s="89" t="s">
        <v>4352</v>
      </c>
      <c r="E145" s="157" t="s">
        <v>670</v>
      </c>
      <c r="F145" s="16">
        <v>100</v>
      </c>
      <c r="G145" s="32">
        <v>0.1</v>
      </c>
      <c r="H145" s="2"/>
      <c r="I145" s="42"/>
      <c r="J145" s="36" t="s">
        <v>3766</v>
      </c>
    </row>
    <row r="146" spans="1:12" s="11" customFormat="1">
      <c r="A146" s="2" t="s">
        <v>363</v>
      </c>
      <c r="B146" s="2">
        <v>136</v>
      </c>
      <c r="C146" s="97" t="s">
        <v>578</v>
      </c>
      <c r="D146" s="89" t="s">
        <v>4353</v>
      </c>
      <c r="E146" s="157" t="s">
        <v>670</v>
      </c>
      <c r="F146" s="16">
        <v>50</v>
      </c>
      <c r="G146" s="32">
        <v>0.1</v>
      </c>
      <c r="H146" s="2"/>
      <c r="I146" s="42"/>
      <c r="J146" s="36" t="s">
        <v>3767</v>
      </c>
      <c r="K146" s="58"/>
      <c r="L146" s="115"/>
    </row>
    <row r="147" spans="1:12">
      <c r="A147" s="2" t="s">
        <v>1169</v>
      </c>
      <c r="B147" s="5">
        <v>67</v>
      </c>
      <c r="C147" s="96" t="s">
        <v>2664</v>
      </c>
      <c r="D147" s="266" t="s">
        <v>151</v>
      </c>
      <c r="E147" s="93" t="s">
        <v>672</v>
      </c>
      <c r="F147" s="14">
        <v>500</v>
      </c>
      <c r="J147" s="36" t="s">
        <v>1292</v>
      </c>
      <c r="L147" s="45"/>
    </row>
    <row r="148" spans="1:12">
      <c r="A148" s="2" t="s">
        <v>1297</v>
      </c>
      <c r="B148" s="5">
        <v>41</v>
      </c>
      <c r="C148" s="96" t="s">
        <v>1758</v>
      </c>
      <c r="D148" s="89" t="s">
        <v>1324</v>
      </c>
      <c r="E148" s="157" t="s">
        <v>675</v>
      </c>
      <c r="F148" s="14">
        <v>200</v>
      </c>
      <c r="G148" s="91">
        <v>2</v>
      </c>
      <c r="J148" s="58" t="s">
        <v>488</v>
      </c>
      <c r="L148" s="45"/>
    </row>
    <row r="149" spans="1:12" s="11" customFormat="1">
      <c r="A149" s="2" t="s">
        <v>1297</v>
      </c>
      <c r="B149" s="5">
        <v>41</v>
      </c>
      <c r="C149" s="97" t="s">
        <v>578</v>
      </c>
      <c r="D149" s="89" t="s">
        <v>1325</v>
      </c>
      <c r="E149" s="157" t="s">
        <v>672</v>
      </c>
      <c r="F149" s="14">
        <v>100</v>
      </c>
      <c r="G149" s="91">
        <v>3</v>
      </c>
      <c r="H149" s="5"/>
      <c r="I149" s="108"/>
      <c r="J149" s="58" t="s">
        <v>489</v>
      </c>
      <c r="K149" s="58"/>
      <c r="L149" s="115"/>
    </row>
    <row r="150" spans="1:12">
      <c r="A150" s="2" t="s">
        <v>365</v>
      </c>
      <c r="B150" s="2">
        <v>102</v>
      </c>
      <c r="C150" s="97" t="s">
        <v>578</v>
      </c>
      <c r="D150" s="89" t="s">
        <v>1878</v>
      </c>
      <c r="E150" s="157" t="s">
        <v>672</v>
      </c>
      <c r="F150" s="16">
        <v>200</v>
      </c>
      <c r="G150" s="32">
        <v>6</v>
      </c>
      <c r="H150" s="2"/>
      <c r="I150" s="42"/>
      <c r="J150" s="36"/>
      <c r="L150" s="45"/>
    </row>
    <row r="151" spans="1:12">
      <c r="A151" s="2" t="s">
        <v>1860</v>
      </c>
      <c r="B151" s="5">
        <v>17</v>
      </c>
      <c r="C151" s="96" t="s">
        <v>2666</v>
      </c>
      <c r="D151" s="89" t="s">
        <v>535</v>
      </c>
      <c r="E151" s="157" t="s">
        <v>678</v>
      </c>
      <c r="J151" s="36" t="s">
        <v>619</v>
      </c>
      <c r="L151" s="45"/>
    </row>
    <row r="152" spans="1:12">
      <c r="A152" s="2" t="s">
        <v>1297</v>
      </c>
      <c r="B152" s="5">
        <v>41</v>
      </c>
      <c r="C152" s="97" t="s">
        <v>578</v>
      </c>
      <c r="D152" s="89" t="s">
        <v>1326</v>
      </c>
      <c r="E152" s="157" t="s">
        <v>672</v>
      </c>
      <c r="F152" s="14">
        <v>125</v>
      </c>
      <c r="G152" s="91">
        <v>4</v>
      </c>
      <c r="L152" s="45"/>
    </row>
    <row r="153" spans="1:12">
      <c r="A153" s="2" t="s">
        <v>1297</v>
      </c>
      <c r="B153" s="5">
        <v>42</v>
      </c>
      <c r="C153" s="97" t="s">
        <v>578</v>
      </c>
      <c r="D153" s="89" t="s">
        <v>1327</v>
      </c>
      <c r="E153" s="157" t="s">
        <v>672</v>
      </c>
      <c r="F153" s="14">
        <v>250</v>
      </c>
      <c r="G153" s="91">
        <v>6</v>
      </c>
      <c r="J153" s="109" t="s">
        <v>490</v>
      </c>
      <c r="L153" s="45"/>
    </row>
    <row r="154" spans="1:12">
      <c r="A154" s="2" t="s">
        <v>363</v>
      </c>
      <c r="B154" s="2">
        <v>139</v>
      </c>
      <c r="C154" s="95" t="s">
        <v>2664</v>
      </c>
      <c r="D154" s="89" t="s">
        <v>4377</v>
      </c>
      <c r="E154" s="157" t="s">
        <v>672</v>
      </c>
      <c r="F154" s="16">
        <v>750</v>
      </c>
      <c r="G154" s="32">
        <v>1</v>
      </c>
      <c r="H154" s="2"/>
      <c r="I154" s="42"/>
      <c r="J154" s="36"/>
      <c r="L154" s="45"/>
    </row>
    <row r="155" spans="1:12">
      <c r="A155" s="2" t="s">
        <v>363</v>
      </c>
      <c r="B155" s="2">
        <v>136</v>
      </c>
      <c r="C155" s="97" t="s">
        <v>578</v>
      </c>
      <c r="D155" s="89" t="s">
        <v>4350</v>
      </c>
      <c r="E155" s="157" t="s">
        <v>670</v>
      </c>
      <c r="F155" s="16">
        <v>1500</v>
      </c>
      <c r="G155" s="32">
        <v>9</v>
      </c>
      <c r="H155" s="2"/>
      <c r="I155" s="42"/>
      <c r="J155" s="36" t="s">
        <v>3768</v>
      </c>
    </row>
    <row r="156" spans="1:12">
      <c r="A156" s="2" t="s">
        <v>1169</v>
      </c>
      <c r="B156" s="5">
        <v>67</v>
      </c>
      <c r="C156" s="96" t="s">
        <v>1758</v>
      </c>
      <c r="D156" s="266" t="s">
        <v>152</v>
      </c>
      <c r="E156" s="93" t="s">
        <v>672</v>
      </c>
      <c r="F156" s="14">
        <v>10000</v>
      </c>
      <c r="G156" s="91">
        <v>20</v>
      </c>
      <c r="J156" s="36" t="s">
        <v>1213</v>
      </c>
    </row>
    <row r="157" spans="1:12">
      <c r="A157" s="2" t="s">
        <v>1297</v>
      </c>
      <c r="B157" s="5">
        <v>42</v>
      </c>
      <c r="C157" s="96" t="s">
        <v>1758</v>
      </c>
      <c r="D157" s="89" t="s">
        <v>1328</v>
      </c>
      <c r="E157" s="157" t="s">
        <v>671</v>
      </c>
      <c r="F157" s="14">
        <v>200</v>
      </c>
      <c r="G157" s="91">
        <v>1</v>
      </c>
      <c r="J157" s="58" t="s">
        <v>491</v>
      </c>
    </row>
    <row r="158" spans="1:12">
      <c r="A158" s="2" t="s">
        <v>1297</v>
      </c>
      <c r="B158" s="5">
        <v>42</v>
      </c>
      <c r="C158" s="96" t="s">
        <v>1758</v>
      </c>
      <c r="D158" s="89" t="s">
        <v>1329</v>
      </c>
      <c r="E158" s="93" t="s">
        <v>679</v>
      </c>
      <c r="F158" s="14">
        <v>300</v>
      </c>
      <c r="G158" s="91">
        <v>0.2</v>
      </c>
    </row>
    <row r="159" spans="1:12">
      <c r="A159" s="2" t="s">
        <v>1297</v>
      </c>
      <c r="B159" s="5">
        <v>42</v>
      </c>
      <c r="C159" s="96" t="s">
        <v>1758</v>
      </c>
      <c r="D159" s="89" t="s">
        <v>1330</v>
      </c>
      <c r="E159" s="93" t="s">
        <v>670</v>
      </c>
      <c r="F159" s="14">
        <v>400</v>
      </c>
      <c r="G159" s="91">
        <v>1</v>
      </c>
      <c r="J159" s="58" t="s">
        <v>492</v>
      </c>
    </row>
    <row r="160" spans="1:12">
      <c r="A160" s="2" t="s">
        <v>365</v>
      </c>
      <c r="B160" s="2">
        <v>102</v>
      </c>
      <c r="C160" s="95" t="s">
        <v>2664</v>
      </c>
      <c r="D160" s="89" t="s">
        <v>1879</v>
      </c>
      <c r="E160" s="157" t="s">
        <v>670</v>
      </c>
      <c r="F160" s="16">
        <v>3500</v>
      </c>
      <c r="G160" s="32">
        <v>1</v>
      </c>
      <c r="H160" s="2"/>
      <c r="I160" s="42"/>
      <c r="J160" s="36" t="s">
        <v>1880</v>
      </c>
    </row>
    <row r="161" spans="1:11">
      <c r="A161" s="2" t="s">
        <v>363</v>
      </c>
      <c r="B161" s="2">
        <v>137</v>
      </c>
      <c r="C161" s="95" t="s">
        <v>2664</v>
      </c>
      <c r="D161" s="89" t="s">
        <v>4357</v>
      </c>
      <c r="E161" s="157" t="s">
        <v>673</v>
      </c>
      <c r="F161" s="16">
        <v>2000</v>
      </c>
      <c r="G161" s="32">
        <v>15</v>
      </c>
      <c r="H161" s="2"/>
      <c r="I161" s="42"/>
      <c r="J161" s="36" t="s">
        <v>3772</v>
      </c>
    </row>
    <row r="162" spans="1:11">
      <c r="A162" s="2" t="s">
        <v>836</v>
      </c>
      <c r="B162" s="5">
        <v>52</v>
      </c>
      <c r="C162" s="95" t="s">
        <v>2664</v>
      </c>
      <c r="D162" s="89" t="s">
        <v>4538</v>
      </c>
      <c r="E162" s="157" t="s">
        <v>678</v>
      </c>
      <c r="F162" s="16">
        <v>200</v>
      </c>
      <c r="G162" s="32">
        <v>10</v>
      </c>
      <c r="J162" s="36" t="s">
        <v>3871</v>
      </c>
    </row>
    <row r="163" spans="1:11">
      <c r="A163" s="2" t="s">
        <v>1747</v>
      </c>
      <c r="B163" s="5">
        <v>66</v>
      </c>
      <c r="C163" s="95" t="s">
        <v>2664</v>
      </c>
      <c r="D163" s="89" t="s">
        <v>1064</v>
      </c>
      <c r="E163" s="157" t="s">
        <v>670</v>
      </c>
      <c r="F163" s="16">
        <v>1300</v>
      </c>
      <c r="G163" s="32">
        <v>0.5</v>
      </c>
      <c r="J163" s="36" t="s">
        <v>1207</v>
      </c>
    </row>
    <row r="164" spans="1:11">
      <c r="A164" s="2" t="s">
        <v>364</v>
      </c>
      <c r="B164" s="2">
        <v>74</v>
      </c>
      <c r="C164" s="95" t="s">
        <v>2664</v>
      </c>
      <c r="D164" s="89" t="s">
        <v>3861</v>
      </c>
      <c r="E164" s="157" t="s">
        <v>670</v>
      </c>
      <c r="F164" s="16">
        <v>5000</v>
      </c>
      <c r="G164" s="32">
        <v>0.2</v>
      </c>
      <c r="H164" s="2"/>
      <c r="I164" s="42"/>
      <c r="J164" s="36" t="s">
        <v>2550</v>
      </c>
    </row>
    <row r="165" spans="1:11">
      <c r="A165" s="2" t="s">
        <v>468</v>
      </c>
      <c r="B165" s="5">
        <v>64</v>
      </c>
      <c r="C165" s="95" t="s">
        <v>2664</v>
      </c>
      <c r="D165" s="89" t="s">
        <v>3080</v>
      </c>
      <c r="E165" s="157" t="s">
        <v>674</v>
      </c>
      <c r="F165" s="16">
        <v>23000</v>
      </c>
      <c r="J165" s="58" t="s">
        <v>292</v>
      </c>
    </row>
    <row r="166" spans="1:11">
      <c r="A166" s="2" t="s">
        <v>1297</v>
      </c>
      <c r="B166" s="5">
        <v>42</v>
      </c>
      <c r="C166" s="96" t="s">
        <v>1758</v>
      </c>
      <c r="D166" s="89" t="s">
        <v>1331</v>
      </c>
      <c r="E166" s="157" t="s">
        <v>671</v>
      </c>
      <c r="F166" s="14">
        <v>120</v>
      </c>
      <c r="G166" s="91">
        <v>0.2</v>
      </c>
      <c r="J166" s="58" t="s">
        <v>493</v>
      </c>
    </row>
    <row r="167" spans="1:11">
      <c r="A167" s="2" t="s">
        <v>363</v>
      </c>
      <c r="B167" s="2">
        <v>138</v>
      </c>
      <c r="C167" s="97" t="s">
        <v>578</v>
      </c>
      <c r="D167" s="89" t="s">
        <v>4362</v>
      </c>
      <c r="E167" s="157" t="s">
        <v>674</v>
      </c>
      <c r="F167" s="16">
        <v>1000</v>
      </c>
      <c r="G167" s="32">
        <v>10</v>
      </c>
      <c r="H167" s="2"/>
      <c r="I167" s="42"/>
      <c r="J167" s="36"/>
    </row>
    <row r="168" spans="1:11">
      <c r="A168" s="2" t="s">
        <v>1169</v>
      </c>
      <c r="B168" s="5">
        <v>67</v>
      </c>
      <c r="C168" s="96" t="s">
        <v>2664</v>
      </c>
      <c r="D168" s="266" t="s">
        <v>153</v>
      </c>
      <c r="E168" s="93" t="s">
        <v>670</v>
      </c>
      <c r="F168" s="14">
        <v>450</v>
      </c>
      <c r="G168" s="91">
        <v>0.5</v>
      </c>
      <c r="J168" s="94" t="s">
        <v>1214</v>
      </c>
    </row>
    <row r="169" spans="1:11" ht="24">
      <c r="A169" s="10" t="s">
        <v>1169</v>
      </c>
      <c r="B169" s="12">
        <v>67</v>
      </c>
      <c r="C169" s="96" t="s">
        <v>1758</v>
      </c>
      <c r="D169" s="275" t="s">
        <v>154</v>
      </c>
      <c r="E169" s="276" t="s">
        <v>670</v>
      </c>
      <c r="F169" s="273">
        <v>450</v>
      </c>
      <c r="G169" s="129">
        <v>0.5</v>
      </c>
      <c r="H169" s="12"/>
      <c r="I169" s="277"/>
      <c r="J169" s="123" t="s">
        <v>1215</v>
      </c>
      <c r="K169" s="120"/>
    </row>
    <row r="170" spans="1:11">
      <c r="A170" s="2" t="s">
        <v>363</v>
      </c>
      <c r="B170" s="2">
        <v>138</v>
      </c>
      <c r="C170" s="95" t="s">
        <v>2664</v>
      </c>
      <c r="D170" s="89" t="s">
        <v>4369</v>
      </c>
      <c r="E170" s="157" t="s">
        <v>671</v>
      </c>
      <c r="F170" s="16">
        <v>20</v>
      </c>
      <c r="G170" s="32">
        <v>2.5</v>
      </c>
      <c r="H170" s="2"/>
      <c r="I170" s="42"/>
      <c r="J170" s="36" t="s">
        <v>1832</v>
      </c>
    </row>
    <row r="171" spans="1:11">
      <c r="A171" s="5" t="s">
        <v>1095</v>
      </c>
      <c r="B171" s="5">
        <v>47</v>
      </c>
      <c r="C171" s="97" t="s">
        <v>578</v>
      </c>
      <c r="D171" s="89" t="s">
        <v>4001</v>
      </c>
      <c r="E171" s="93" t="s">
        <v>679</v>
      </c>
      <c r="F171" s="14">
        <v>300</v>
      </c>
      <c r="G171" s="91">
        <v>0.1</v>
      </c>
      <c r="J171" s="58" t="s">
        <v>4027</v>
      </c>
    </row>
    <row r="172" spans="1:11">
      <c r="A172" s="2" t="s">
        <v>363</v>
      </c>
      <c r="B172" s="2">
        <v>140</v>
      </c>
      <c r="C172" s="95" t="s">
        <v>2664</v>
      </c>
      <c r="D172" s="89" t="s">
        <v>2595</v>
      </c>
      <c r="E172" s="157" t="s">
        <v>675</v>
      </c>
      <c r="F172" s="16">
        <v>1000</v>
      </c>
      <c r="G172" s="32">
        <v>1.2</v>
      </c>
      <c r="H172" s="2"/>
      <c r="I172" s="42"/>
      <c r="J172" s="36" t="s">
        <v>2551</v>
      </c>
    </row>
    <row r="173" spans="1:11">
      <c r="A173" s="2" t="s">
        <v>363</v>
      </c>
      <c r="B173" s="2">
        <v>140</v>
      </c>
      <c r="C173" s="95" t="s">
        <v>2664</v>
      </c>
      <c r="D173" s="89" t="s">
        <v>4384</v>
      </c>
      <c r="E173" s="157" t="s">
        <v>675</v>
      </c>
      <c r="F173" s="16">
        <v>100</v>
      </c>
      <c r="G173" s="32">
        <v>0.2</v>
      </c>
      <c r="H173" s="2"/>
      <c r="I173" s="42"/>
      <c r="J173" s="36" t="s">
        <v>2541</v>
      </c>
    </row>
    <row r="174" spans="1:11">
      <c r="A174" s="2" t="s">
        <v>363</v>
      </c>
      <c r="B174" s="2">
        <v>130</v>
      </c>
      <c r="C174" s="97" t="s">
        <v>578</v>
      </c>
      <c r="D174" s="89" t="s">
        <v>3596</v>
      </c>
      <c r="E174" s="157" t="s">
        <v>675</v>
      </c>
      <c r="F174" s="16">
        <v>250</v>
      </c>
      <c r="G174" s="32">
        <v>0.1</v>
      </c>
      <c r="H174" s="2"/>
      <c r="I174" s="42"/>
      <c r="J174" s="36" t="s">
        <v>3595</v>
      </c>
    </row>
    <row r="175" spans="1:11">
      <c r="A175" s="2" t="s">
        <v>363</v>
      </c>
      <c r="B175" s="2">
        <v>139</v>
      </c>
      <c r="C175" s="97" t="s">
        <v>578</v>
      </c>
      <c r="D175" s="89" t="s">
        <v>4378</v>
      </c>
      <c r="E175" s="157" t="s">
        <v>672</v>
      </c>
      <c r="F175" s="16">
        <v>250</v>
      </c>
      <c r="G175" s="32">
        <v>1</v>
      </c>
      <c r="H175" s="2"/>
      <c r="I175" s="42"/>
      <c r="J175" s="36"/>
    </row>
    <row r="176" spans="1:11">
      <c r="A176" s="2" t="s">
        <v>1169</v>
      </c>
      <c r="B176" s="5">
        <v>67</v>
      </c>
      <c r="C176" s="96" t="s">
        <v>2664</v>
      </c>
      <c r="D176" s="266" t="s">
        <v>155</v>
      </c>
      <c r="E176" s="93" t="s">
        <v>674</v>
      </c>
      <c r="F176" s="14">
        <v>700</v>
      </c>
      <c r="G176" s="91">
        <v>0.5</v>
      </c>
      <c r="J176" s="36" t="s">
        <v>1216</v>
      </c>
    </row>
    <row r="177" spans="1:11">
      <c r="A177" s="2" t="s">
        <v>1297</v>
      </c>
      <c r="B177" s="5">
        <v>41</v>
      </c>
      <c r="C177" s="96" t="s">
        <v>2664</v>
      </c>
      <c r="D177" s="89" t="s">
        <v>1321</v>
      </c>
      <c r="E177" s="93" t="s">
        <v>679</v>
      </c>
      <c r="F177" s="14">
        <v>2000</v>
      </c>
      <c r="G177" s="91">
        <v>0.1</v>
      </c>
      <c r="J177" s="58" t="s">
        <v>486</v>
      </c>
    </row>
    <row r="178" spans="1:11">
      <c r="A178" s="5" t="s">
        <v>1095</v>
      </c>
      <c r="B178" s="5">
        <v>47</v>
      </c>
      <c r="C178" s="97" t="s">
        <v>578</v>
      </c>
      <c r="D178" s="89" t="s">
        <v>4002</v>
      </c>
      <c r="E178" s="157" t="s">
        <v>678</v>
      </c>
      <c r="F178" s="14">
        <v>1400</v>
      </c>
      <c r="G178" s="91">
        <v>0.5</v>
      </c>
      <c r="J178" s="58" t="s">
        <v>4028</v>
      </c>
    </row>
    <row r="179" spans="1:11">
      <c r="A179" s="5" t="s">
        <v>1169</v>
      </c>
      <c r="B179" s="5">
        <v>12</v>
      </c>
      <c r="C179" s="96" t="s">
        <v>2664</v>
      </c>
      <c r="D179" s="89" t="s">
        <v>1195</v>
      </c>
      <c r="E179" s="93" t="s">
        <v>670</v>
      </c>
      <c r="F179" s="14">
        <v>2000</v>
      </c>
      <c r="J179" s="58" t="s">
        <v>1196</v>
      </c>
    </row>
    <row r="180" spans="1:11">
      <c r="A180" s="2" t="s">
        <v>363</v>
      </c>
      <c r="B180" s="2">
        <v>140</v>
      </c>
      <c r="C180" s="95" t="s">
        <v>2664</v>
      </c>
      <c r="D180" s="89" t="s">
        <v>4379</v>
      </c>
      <c r="E180" s="157" t="s">
        <v>672</v>
      </c>
      <c r="F180" s="16">
        <v>500</v>
      </c>
      <c r="G180" s="32">
        <v>4</v>
      </c>
      <c r="H180" s="2"/>
      <c r="I180" s="42"/>
      <c r="J180" s="36" t="s">
        <v>333</v>
      </c>
    </row>
    <row r="181" spans="1:11">
      <c r="A181" s="2" t="s">
        <v>364</v>
      </c>
      <c r="B181" s="2">
        <v>74</v>
      </c>
      <c r="C181" s="95" t="s">
        <v>2664</v>
      </c>
      <c r="D181" s="89" t="s">
        <v>3869</v>
      </c>
      <c r="E181" s="157" t="s">
        <v>673</v>
      </c>
      <c r="F181" s="16">
        <v>650</v>
      </c>
      <c r="G181" s="32">
        <v>0.3</v>
      </c>
      <c r="H181" s="2"/>
      <c r="I181" s="42"/>
      <c r="J181" s="36" t="s">
        <v>5006</v>
      </c>
    </row>
    <row r="182" spans="1:11">
      <c r="A182" s="5" t="s">
        <v>1095</v>
      </c>
      <c r="B182" s="5">
        <v>47</v>
      </c>
      <c r="C182" s="97" t="s">
        <v>578</v>
      </c>
      <c r="D182" s="266" t="s">
        <v>4012</v>
      </c>
      <c r="E182" s="93" t="s">
        <v>671</v>
      </c>
      <c r="F182" s="14">
        <v>800</v>
      </c>
      <c r="G182" s="91">
        <v>1</v>
      </c>
      <c r="J182" s="58" t="s">
        <v>4172</v>
      </c>
    </row>
    <row r="183" spans="1:11">
      <c r="A183" s="2" t="s">
        <v>1297</v>
      </c>
      <c r="B183" s="5">
        <v>42</v>
      </c>
      <c r="C183" s="96" t="s">
        <v>1758</v>
      </c>
      <c r="D183" s="89" t="s">
        <v>1332</v>
      </c>
      <c r="E183" s="157" t="s">
        <v>671</v>
      </c>
      <c r="F183" s="14">
        <v>400</v>
      </c>
      <c r="G183" s="91">
        <v>3.2</v>
      </c>
      <c r="J183" s="58" t="s">
        <v>494</v>
      </c>
    </row>
    <row r="184" spans="1:11">
      <c r="A184" s="2" t="s">
        <v>1169</v>
      </c>
      <c r="B184" s="5">
        <v>67</v>
      </c>
      <c r="C184" s="96" t="s">
        <v>2664</v>
      </c>
      <c r="D184" s="89" t="s">
        <v>156</v>
      </c>
      <c r="E184" s="93" t="s">
        <v>670</v>
      </c>
      <c r="F184" s="14">
        <v>4000</v>
      </c>
      <c r="G184" s="91">
        <v>0.1</v>
      </c>
      <c r="J184" s="36" t="s">
        <v>1217</v>
      </c>
    </row>
    <row r="185" spans="1:11">
      <c r="A185" s="2" t="s">
        <v>1169</v>
      </c>
      <c r="B185" s="5">
        <v>67</v>
      </c>
      <c r="C185" s="96" t="s">
        <v>1758</v>
      </c>
      <c r="D185" s="89" t="s">
        <v>157</v>
      </c>
      <c r="E185" s="93" t="s">
        <v>670</v>
      </c>
      <c r="F185" s="14">
        <v>3400</v>
      </c>
      <c r="G185" s="91">
        <v>0.5</v>
      </c>
      <c r="J185" s="36" t="s">
        <v>1218</v>
      </c>
    </row>
    <row r="186" spans="1:11">
      <c r="A186" s="2" t="s">
        <v>1917</v>
      </c>
      <c r="B186" s="5">
        <v>66</v>
      </c>
      <c r="C186" s="96" t="s">
        <v>2664</v>
      </c>
      <c r="D186" s="89" t="s">
        <v>3691</v>
      </c>
      <c r="E186" s="157" t="s">
        <v>679</v>
      </c>
      <c r="F186" s="16">
        <v>1300</v>
      </c>
      <c r="G186" s="32">
        <v>0.25</v>
      </c>
      <c r="J186" s="36" t="s">
        <v>3692</v>
      </c>
    </row>
    <row r="187" spans="1:11">
      <c r="A187" s="2" t="s">
        <v>363</v>
      </c>
      <c r="B187" s="2">
        <v>134</v>
      </c>
      <c r="C187" s="95" t="s">
        <v>2664</v>
      </c>
      <c r="D187" s="89" t="s">
        <v>4339</v>
      </c>
      <c r="E187" s="157" t="s">
        <v>679</v>
      </c>
      <c r="F187" s="16">
        <v>200</v>
      </c>
      <c r="G187" s="32">
        <v>0.1</v>
      </c>
      <c r="H187" s="2"/>
      <c r="I187" s="42"/>
      <c r="J187" s="36" t="s">
        <v>3756</v>
      </c>
    </row>
    <row r="188" spans="1:11">
      <c r="A188" s="2" t="s">
        <v>1747</v>
      </c>
      <c r="B188" s="5">
        <v>140</v>
      </c>
      <c r="C188" s="96" t="s">
        <v>2664</v>
      </c>
      <c r="D188" s="89" t="s">
        <v>894</v>
      </c>
      <c r="E188" s="157" t="s">
        <v>678</v>
      </c>
      <c r="F188" s="16">
        <v>7500</v>
      </c>
      <c r="G188" s="91">
        <v>2</v>
      </c>
      <c r="J188" s="58" t="s">
        <v>895</v>
      </c>
    </row>
    <row r="189" spans="1:11">
      <c r="A189" s="2" t="s">
        <v>1747</v>
      </c>
      <c r="B189" s="5">
        <v>141</v>
      </c>
      <c r="C189" s="96" t="s">
        <v>2664</v>
      </c>
      <c r="D189" s="89" t="s">
        <v>893</v>
      </c>
      <c r="E189" s="157" t="s">
        <v>678</v>
      </c>
      <c r="F189" s="16">
        <v>1500</v>
      </c>
      <c r="J189" s="109" t="s">
        <v>896</v>
      </c>
    </row>
    <row r="190" spans="1:11" s="11" customFormat="1">
      <c r="A190" s="2" t="s">
        <v>1747</v>
      </c>
      <c r="B190" s="5">
        <v>66</v>
      </c>
      <c r="C190" s="96" t="s">
        <v>2664</v>
      </c>
      <c r="D190" s="89" t="s">
        <v>860</v>
      </c>
      <c r="E190" s="158" t="s">
        <v>680</v>
      </c>
      <c r="F190" s="14" t="s">
        <v>4039</v>
      </c>
      <c r="G190" s="91"/>
      <c r="H190" s="5"/>
      <c r="I190" s="108"/>
      <c r="J190" s="58" t="s">
        <v>862</v>
      </c>
      <c r="K190" s="58"/>
    </row>
  </sheetData>
  <autoFilter ref="A1:K190"/>
  <sortState ref="A2:K190">
    <sortCondition ref="D2:D190"/>
  </sortState>
  <phoneticPr fontId="0" type="noConversion"/>
  <hyperlinks>
    <hyperlink ref="A129" r:id="rId1"/>
    <hyperlink ref="A125" r:id="rId2"/>
    <hyperlink ref="C2" r:id="rId3"/>
    <hyperlink ref="C3" r:id="rId4"/>
    <hyperlink ref="C10" r:id="rId5"/>
    <hyperlink ref="C11" r:id="rId6"/>
    <hyperlink ref="C12" r:id="rId7"/>
    <hyperlink ref="C14" r:id="rId8"/>
    <hyperlink ref="C17" r:id="rId9"/>
    <hyperlink ref="C25" r:id="rId10"/>
    <hyperlink ref="C27" r:id="rId11"/>
    <hyperlink ref="C28" r:id="rId12"/>
    <hyperlink ref="C30" r:id="rId13"/>
    <hyperlink ref="C36" r:id="rId14"/>
    <hyperlink ref="C39" r:id="rId15"/>
    <hyperlink ref="C41" r:id="rId16"/>
    <hyperlink ref="C42" r:id="rId17"/>
    <hyperlink ref="C43" r:id="rId18"/>
    <hyperlink ref="C45" r:id="rId19"/>
    <hyperlink ref="C47" r:id="rId20"/>
    <hyperlink ref="C48" r:id="rId21"/>
    <hyperlink ref="C49" r:id="rId22"/>
    <hyperlink ref="C51" r:id="rId23"/>
    <hyperlink ref="C52" r:id="rId24"/>
    <hyperlink ref="C67" r:id="rId25"/>
    <hyperlink ref="C68" r:id="rId26"/>
    <hyperlink ref="C69" r:id="rId27"/>
    <hyperlink ref="C70" r:id="rId28"/>
    <hyperlink ref="C71" r:id="rId29"/>
    <hyperlink ref="C73" r:id="rId30"/>
    <hyperlink ref="C76" r:id="rId31"/>
    <hyperlink ref="C77" r:id="rId32"/>
    <hyperlink ref="C79" r:id="rId33"/>
    <hyperlink ref="C80" r:id="rId34"/>
    <hyperlink ref="C84" r:id="rId35"/>
    <hyperlink ref="C88" r:id="rId36"/>
    <hyperlink ref="C92" r:id="rId37"/>
    <hyperlink ref="C93" r:id="rId38"/>
    <hyperlink ref="C94" r:id="rId39"/>
    <hyperlink ref="C98" r:id="rId40"/>
    <hyperlink ref="C99" r:id="rId41"/>
    <hyperlink ref="C102" r:id="rId42"/>
    <hyperlink ref="C111" r:id="rId43"/>
    <hyperlink ref="C115" r:id="rId44"/>
    <hyperlink ref="C117" r:id="rId45"/>
    <hyperlink ref="C118" r:id="rId46"/>
    <hyperlink ref="C120" r:id="rId47"/>
    <hyperlink ref="C122" r:id="rId48"/>
    <hyperlink ref="C126" r:id="rId49"/>
    <hyperlink ref="C128" r:id="rId50"/>
    <hyperlink ref="C134" r:id="rId51"/>
    <hyperlink ref="C137" r:id="rId52"/>
    <hyperlink ref="C138" r:id="rId53"/>
    <hyperlink ref="C139" r:id="rId54"/>
    <hyperlink ref="C143" r:id="rId55"/>
    <hyperlink ref="C154" r:id="rId56"/>
    <hyperlink ref="C160" r:id="rId57"/>
    <hyperlink ref="C161" r:id="rId58"/>
    <hyperlink ref="C162" r:id="rId59"/>
    <hyperlink ref="C163" r:id="rId60"/>
    <hyperlink ref="C164" r:id="rId61"/>
    <hyperlink ref="C170" r:id="rId62"/>
    <hyperlink ref="C172" r:id="rId63"/>
    <hyperlink ref="C173" r:id="rId64"/>
    <hyperlink ref="C180" r:id="rId65"/>
    <hyperlink ref="C181" r:id="rId66"/>
    <hyperlink ref="C187" r:id="rId67"/>
    <hyperlink ref="C86" r:id="rId68"/>
    <hyperlink ref="C119" r:id="rId69"/>
    <hyperlink ref="C165" r:id="rId70"/>
    <hyperlink ref="C75" r:id="rId71"/>
    <hyperlink ref="C29" r:id="rId72"/>
    <hyperlink ref="C32" r:id="rId73"/>
    <hyperlink ref="C8" r:id="rId74"/>
    <hyperlink ref="C13" r:id="rId75"/>
    <hyperlink ref="C54" r:id="rId76"/>
    <hyperlink ref="C89" r:id="rId77"/>
    <hyperlink ref="C90" r:id="rId78"/>
    <hyperlink ref="C104" r:id="rId79"/>
    <hyperlink ref="C105" r:id="rId80"/>
    <hyperlink ref="C106" r:id="rId81"/>
    <hyperlink ref="C107" r:id="rId82"/>
    <hyperlink ref="C108" r:id="rId83"/>
    <hyperlink ref="C109" r:id="rId84"/>
    <hyperlink ref="C110" r:id="rId85"/>
    <hyperlink ref="C113" r:id="rId86"/>
    <hyperlink ref="C125" r:id="rId87"/>
    <hyperlink ref="C129" r:id="rId88"/>
    <hyperlink ref="C190" r:id="rId89"/>
    <hyperlink ref="C7" r:id="rId90"/>
    <hyperlink ref="C151" r:id="rId91"/>
    <hyperlink ref="C15" r:id="rId92"/>
    <hyperlink ref="C66" r:id="rId93"/>
    <hyperlink ref="C4" r:id="rId94"/>
    <hyperlink ref="C50" r:id="rId95"/>
    <hyperlink ref="C26" r:id="rId96"/>
    <hyperlink ref="C188" r:id="rId97"/>
    <hyperlink ref="C33" r:id="rId98"/>
    <hyperlink ref="C72" r:id="rId99"/>
    <hyperlink ref="C132" r:id="rId100"/>
    <hyperlink ref="C58" r:id="rId101"/>
    <hyperlink ref="C59" r:id="rId102"/>
    <hyperlink ref="C40" r:id="rId103"/>
    <hyperlink ref="C91" r:id="rId104"/>
    <hyperlink ref="C186" r:id="rId105"/>
    <hyperlink ref="C55" r:id="rId106"/>
    <hyperlink ref="C56" r:id="rId107"/>
    <hyperlink ref="C57" r:id="rId108"/>
    <hyperlink ref="C31" r:id="rId109"/>
    <hyperlink ref="C46" r:id="rId110"/>
    <hyperlink ref="C64" r:id="rId111"/>
    <hyperlink ref="C9" r:id="rId112"/>
    <hyperlink ref="C147" r:id="rId113"/>
    <hyperlink ref="C168" r:id="rId114"/>
    <hyperlink ref="C176" r:id="rId115"/>
    <hyperlink ref="C184" r:id="rId116"/>
    <hyperlink ref="C38" r:id="rId117"/>
    <hyperlink ref="C97" r:id="rId118"/>
    <hyperlink ref="C130" r:id="rId119"/>
    <hyperlink ref="C156" r:id="rId120"/>
    <hyperlink ref="C169" r:id="rId121"/>
    <hyperlink ref="C185" r:id="rId122"/>
    <hyperlink ref="C16" r:id="rId123"/>
    <hyperlink ref="C34" r:id="rId124"/>
    <hyperlink ref="C60" r:id="rId125"/>
    <hyperlink ref="C61" r:id="rId126"/>
    <hyperlink ref="C62" r:id="rId127"/>
    <hyperlink ref="C83" r:id="rId128"/>
    <hyperlink ref="C96" r:id="rId129"/>
    <hyperlink ref="C112" r:id="rId130"/>
    <hyperlink ref="C123" r:id="rId131"/>
    <hyperlink ref="C136" r:id="rId132"/>
    <hyperlink ref="C63" r:id="rId133"/>
    <hyperlink ref="C65" r:id="rId134"/>
    <hyperlink ref="C179" r:id="rId135"/>
    <hyperlink ref="C189" r:id="rId136"/>
    <hyperlink ref="C5" r:id="rId137"/>
    <hyperlink ref="C74" r:id="rId138"/>
    <hyperlink ref="C81" r:id="rId139"/>
    <hyperlink ref="C82" r:id="rId140"/>
    <hyperlink ref="C103" r:id="rId141"/>
    <hyperlink ref="C124" r:id="rId142"/>
    <hyperlink ref="C135" r:id="rId143"/>
    <hyperlink ref="C148" r:id="rId144"/>
    <hyperlink ref="C157" r:id="rId145"/>
    <hyperlink ref="C158" r:id="rId146"/>
    <hyperlink ref="C159" r:id="rId147"/>
    <hyperlink ref="C166" r:id="rId148"/>
    <hyperlink ref="C183" r:id="rId149"/>
    <hyperlink ref="C116" r:id="rId150"/>
    <hyperlink ref="C127" r:id="rId151"/>
    <hyperlink ref="C133" r:id="rId152"/>
    <hyperlink ref="C177" r:id="rId153"/>
  </hyperlinks>
  <pageMargins left="0.5" right="0.25" top="1" bottom="0.75" header="0.5" footer="0.5"/>
  <headerFooter alignWithMargins="0"/>
  <legacyDrawing r:id="rId154"/>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F0"/>
  </sheetPr>
  <dimension ref="A1:I79"/>
  <sheetViews>
    <sheetView workbookViewId="0">
      <pane ySplit="1" topLeftCell="A2" activePane="bottomLeft" state="frozen"/>
      <selection pane="bottomLeft" activeCell="A2" sqref="A2"/>
    </sheetView>
  </sheetViews>
  <sheetFormatPr baseColWidth="10" defaultColWidth="8.83203125" defaultRowHeight="12"/>
  <cols>
    <col min="1" max="1" width="3.83203125" style="5" bestFit="1" customWidth="1"/>
    <col min="2" max="2" width="4.1640625" style="5" bestFit="1" customWidth="1"/>
    <col min="3" max="3" width="3.83203125" style="97" bestFit="1" customWidth="1"/>
    <col min="4" max="4" width="26.83203125" style="36" bestFit="1" customWidth="1"/>
    <col min="5" max="5" width="5.1640625" style="99" bestFit="1" customWidth="1"/>
    <col min="6" max="6" width="5.83203125" style="119" bestFit="1" customWidth="1"/>
    <col min="7" max="7" width="15.33203125" style="45" bestFit="1" customWidth="1"/>
    <col min="8" max="8" width="7.1640625" style="108" bestFit="1" customWidth="1"/>
    <col min="9" max="9" width="75.83203125" style="58" bestFit="1" customWidth="1"/>
  </cols>
  <sheetData>
    <row r="1" spans="1:9" s="181" customFormat="1" ht="78" customHeight="1" thickBot="1">
      <c r="A1" s="160" t="s">
        <v>4898</v>
      </c>
      <c r="B1" s="161" t="s">
        <v>4899</v>
      </c>
      <c r="C1" s="162" t="s">
        <v>1930</v>
      </c>
      <c r="D1" s="185" t="s">
        <v>506</v>
      </c>
      <c r="E1" s="166" t="s">
        <v>2815</v>
      </c>
      <c r="F1" s="186" t="s">
        <v>507</v>
      </c>
      <c r="G1" s="161" t="s">
        <v>497</v>
      </c>
      <c r="H1" s="162" t="s">
        <v>2811</v>
      </c>
      <c r="I1" s="163" t="s">
        <v>2878</v>
      </c>
    </row>
    <row r="2" spans="1:9">
      <c r="A2" s="10" t="s">
        <v>836</v>
      </c>
      <c r="B2" s="12">
        <v>44</v>
      </c>
      <c r="C2" s="97" t="s">
        <v>578</v>
      </c>
      <c r="D2" s="110" t="s">
        <v>4309</v>
      </c>
      <c r="E2" s="124" t="s">
        <v>2819</v>
      </c>
      <c r="F2" s="111">
        <v>1</v>
      </c>
      <c r="G2" s="112" t="s">
        <v>4311</v>
      </c>
      <c r="H2" s="113">
        <v>500</v>
      </c>
      <c r="I2" s="110" t="s">
        <v>4312</v>
      </c>
    </row>
    <row r="3" spans="1:9">
      <c r="A3" s="10" t="s">
        <v>364</v>
      </c>
      <c r="B3" s="10">
        <v>75</v>
      </c>
      <c r="C3" s="87" t="s">
        <v>2664</v>
      </c>
      <c r="D3" s="110" t="s">
        <v>3734</v>
      </c>
      <c r="E3" s="124" t="s">
        <v>2819</v>
      </c>
      <c r="F3" s="114">
        <v>1</v>
      </c>
      <c r="G3" s="115"/>
      <c r="H3" s="116">
        <v>3000</v>
      </c>
      <c r="I3" s="120" t="s">
        <v>5037</v>
      </c>
    </row>
    <row r="4" spans="1:9">
      <c r="A4" s="10" t="s">
        <v>836</v>
      </c>
      <c r="B4" s="10">
        <v>45</v>
      </c>
      <c r="C4" s="96" t="s">
        <v>2664</v>
      </c>
      <c r="D4" s="110" t="s">
        <v>4313</v>
      </c>
      <c r="E4" s="124" t="s">
        <v>2819</v>
      </c>
      <c r="F4" s="111">
        <v>0</v>
      </c>
      <c r="G4" s="112" t="s">
        <v>4311</v>
      </c>
      <c r="H4" s="113">
        <v>900</v>
      </c>
      <c r="I4" s="110" t="s">
        <v>4314</v>
      </c>
    </row>
    <row r="5" spans="1:9">
      <c r="A5" s="10" t="s">
        <v>836</v>
      </c>
      <c r="B5" s="10">
        <v>42</v>
      </c>
      <c r="C5" s="97" t="s">
        <v>578</v>
      </c>
      <c r="D5" s="110" t="s">
        <v>4315</v>
      </c>
      <c r="E5" s="124" t="s">
        <v>2665</v>
      </c>
      <c r="F5" s="114">
        <v>0</v>
      </c>
      <c r="G5" s="112" t="s">
        <v>4311</v>
      </c>
      <c r="H5" s="117" t="s">
        <v>4316</v>
      </c>
      <c r="I5" s="110" t="s">
        <v>4465</v>
      </c>
    </row>
    <row r="6" spans="1:9">
      <c r="A6" s="10" t="s">
        <v>364</v>
      </c>
      <c r="B6" s="10">
        <v>75</v>
      </c>
      <c r="C6" s="87" t="s">
        <v>2664</v>
      </c>
      <c r="D6" s="110" t="s">
        <v>3735</v>
      </c>
      <c r="E6" s="124" t="s">
        <v>2665</v>
      </c>
      <c r="F6" s="114">
        <v>2</v>
      </c>
      <c r="G6" s="115"/>
      <c r="H6" s="113">
        <v>1200</v>
      </c>
      <c r="I6" s="120" t="s">
        <v>5038</v>
      </c>
    </row>
    <row r="7" spans="1:9">
      <c r="A7" s="10" t="s">
        <v>468</v>
      </c>
      <c r="B7" s="12">
        <v>60</v>
      </c>
      <c r="C7" s="88" t="s">
        <v>2664</v>
      </c>
      <c r="D7" s="110" t="s">
        <v>3047</v>
      </c>
      <c r="E7" s="124" t="s">
        <v>1747</v>
      </c>
      <c r="F7" s="118"/>
      <c r="G7" s="115"/>
      <c r="H7" s="113">
        <v>0</v>
      </c>
      <c r="I7" s="120" t="s">
        <v>3048</v>
      </c>
    </row>
    <row r="8" spans="1:9">
      <c r="A8" s="10" t="s">
        <v>836</v>
      </c>
      <c r="B8" s="12">
        <v>43</v>
      </c>
      <c r="C8" s="97" t="s">
        <v>578</v>
      </c>
      <c r="D8" s="110" t="s">
        <v>4466</v>
      </c>
      <c r="E8" s="124" t="s">
        <v>2665</v>
      </c>
      <c r="F8" s="114">
        <v>0</v>
      </c>
      <c r="G8" s="112" t="s">
        <v>4311</v>
      </c>
      <c r="H8" s="113">
        <v>100</v>
      </c>
      <c r="I8" s="110" t="s">
        <v>3961</v>
      </c>
    </row>
    <row r="9" spans="1:9">
      <c r="A9" s="10" t="s">
        <v>468</v>
      </c>
      <c r="B9" s="12">
        <v>60</v>
      </c>
      <c r="C9" s="23" t="s">
        <v>578</v>
      </c>
      <c r="D9" s="110" t="s">
        <v>3049</v>
      </c>
      <c r="E9" s="124" t="s">
        <v>1747</v>
      </c>
      <c r="F9" s="118"/>
      <c r="G9" s="115"/>
      <c r="H9" s="113">
        <v>0</v>
      </c>
      <c r="I9" s="120" t="s">
        <v>3050</v>
      </c>
    </row>
    <row r="10" spans="1:9">
      <c r="A10" s="10" t="s">
        <v>836</v>
      </c>
      <c r="B10" s="10">
        <v>40</v>
      </c>
      <c r="C10" s="96" t="s">
        <v>2664</v>
      </c>
      <c r="D10" s="110" t="s">
        <v>3962</v>
      </c>
      <c r="E10" s="124" t="s">
        <v>3963</v>
      </c>
      <c r="F10" s="114">
        <v>1</v>
      </c>
      <c r="G10" s="112" t="s">
        <v>2828</v>
      </c>
      <c r="H10" s="113">
        <v>500</v>
      </c>
      <c r="I10" s="121" t="s">
        <v>3964</v>
      </c>
    </row>
    <row r="11" spans="1:9" ht="24">
      <c r="A11" s="10" t="s">
        <v>836</v>
      </c>
      <c r="B11" s="10">
        <v>45</v>
      </c>
      <c r="C11" s="97" t="s">
        <v>578</v>
      </c>
      <c r="D11" s="110" t="s">
        <v>3965</v>
      </c>
      <c r="E11" s="124" t="s">
        <v>2819</v>
      </c>
      <c r="F11" s="114">
        <v>1</v>
      </c>
      <c r="G11" s="112" t="s">
        <v>4311</v>
      </c>
      <c r="H11" s="113">
        <v>200</v>
      </c>
      <c r="I11" s="122" t="s">
        <v>376</v>
      </c>
    </row>
    <row r="12" spans="1:9">
      <c r="A12" s="10" t="s">
        <v>836</v>
      </c>
      <c r="B12" s="10">
        <v>40</v>
      </c>
      <c r="C12" s="97" t="s">
        <v>578</v>
      </c>
      <c r="D12" s="110" t="s">
        <v>3966</v>
      </c>
      <c r="E12" s="124" t="s">
        <v>3963</v>
      </c>
      <c r="F12" s="114">
        <v>1</v>
      </c>
      <c r="G12" s="112" t="s">
        <v>2823</v>
      </c>
      <c r="H12" s="113">
        <v>750</v>
      </c>
      <c r="I12" s="121" t="s">
        <v>3967</v>
      </c>
    </row>
    <row r="13" spans="1:9">
      <c r="A13" s="2" t="s">
        <v>1169</v>
      </c>
      <c r="B13" s="5">
        <v>68</v>
      </c>
      <c r="C13" s="97" t="s">
        <v>578</v>
      </c>
      <c r="D13" s="36" t="s">
        <v>158</v>
      </c>
      <c r="E13" s="99" t="s">
        <v>3963</v>
      </c>
      <c r="F13" s="497" t="s">
        <v>159</v>
      </c>
      <c r="G13" s="269"/>
      <c r="I13" s="36" t="s">
        <v>1219</v>
      </c>
    </row>
    <row r="14" spans="1:9">
      <c r="A14" s="10" t="s">
        <v>468</v>
      </c>
      <c r="B14" s="12">
        <v>60</v>
      </c>
      <c r="C14" s="23" t="s">
        <v>578</v>
      </c>
      <c r="D14" s="110" t="s">
        <v>3051</v>
      </c>
      <c r="E14" s="124" t="s">
        <v>1747</v>
      </c>
      <c r="F14" s="118"/>
      <c r="G14" s="115"/>
      <c r="H14" s="113">
        <v>0</v>
      </c>
      <c r="I14" s="120" t="s">
        <v>3052</v>
      </c>
    </row>
    <row r="15" spans="1:9">
      <c r="A15" s="10" t="s">
        <v>836</v>
      </c>
      <c r="B15" s="10">
        <v>45</v>
      </c>
      <c r="C15" s="97" t="s">
        <v>578</v>
      </c>
      <c r="D15" s="110" t="s">
        <v>3968</v>
      </c>
      <c r="E15" s="124" t="s">
        <v>2819</v>
      </c>
      <c r="F15" s="114">
        <v>1</v>
      </c>
      <c r="G15" s="112" t="s">
        <v>4311</v>
      </c>
      <c r="H15" s="113">
        <v>500</v>
      </c>
      <c r="I15" s="121" t="s">
        <v>3969</v>
      </c>
    </row>
    <row r="16" spans="1:9">
      <c r="A16" s="10" t="s">
        <v>836</v>
      </c>
      <c r="B16" s="12">
        <v>43</v>
      </c>
      <c r="C16" s="97" t="s">
        <v>578</v>
      </c>
      <c r="D16" s="110" t="s">
        <v>3970</v>
      </c>
      <c r="E16" s="124" t="s">
        <v>2665</v>
      </c>
      <c r="F16" s="114">
        <v>0</v>
      </c>
      <c r="G16" s="112" t="s">
        <v>4311</v>
      </c>
      <c r="H16" s="113">
        <v>800</v>
      </c>
      <c r="I16" s="121" t="s">
        <v>3971</v>
      </c>
    </row>
    <row r="17" spans="1:9">
      <c r="A17" s="10" t="s">
        <v>836</v>
      </c>
      <c r="B17" s="10">
        <v>40</v>
      </c>
      <c r="C17" s="96" t="s">
        <v>2664</v>
      </c>
      <c r="D17" s="110" t="s">
        <v>3972</v>
      </c>
      <c r="E17" s="124" t="s">
        <v>3963</v>
      </c>
      <c r="F17" s="114">
        <v>2</v>
      </c>
      <c r="G17" s="112" t="s">
        <v>2823</v>
      </c>
      <c r="H17" s="113">
        <v>2000</v>
      </c>
      <c r="I17" s="110" t="s">
        <v>3973</v>
      </c>
    </row>
    <row r="18" spans="1:9">
      <c r="A18" s="10" t="s">
        <v>836</v>
      </c>
      <c r="B18" s="10">
        <v>41</v>
      </c>
      <c r="C18" s="97" t="s">
        <v>578</v>
      </c>
      <c r="D18" s="110" t="s">
        <v>3974</v>
      </c>
      <c r="E18" s="124" t="s">
        <v>3963</v>
      </c>
      <c r="F18" s="114">
        <v>1</v>
      </c>
      <c r="G18" s="112" t="s">
        <v>4311</v>
      </c>
      <c r="H18" s="113">
        <v>1000</v>
      </c>
      <c r="I18" s="110" t="s">
        <v>3975</v>
      </c>
    </row>
    <row r="19" spans="1:9">
      <c r="A19" s="10" t="s">
        <v>364</v>
      </c>
      <c r="B19" s="10">
        <v>75</v>
      </c>
      <c r="C19" s="88" t="s">
        <v>2664</v>
      </c>
      <c r="D19" s="110" t="s">
        <v>3736</v>
      </c>
      <c r="E19" s="124" t="s">
        <v>2665</v>
      </c>
      <c r="F19" s="114">
        <v>1</v>
      </c>
      <c r="G19" s="115"/>
      <c r="H19" s="113">
        <v>2000</v>
      </c>
      <c r="I19" s="120" t="s">
        <v>5039</v>
      </c>
    </row>
    <row r="20" spans="1:9">
      <c r="A20" s="10" t="s">
        <v>836</v>
      </c>
      <c r="B20" s="10">
        <v>41</v>
      </c>
      <c r="C20" s="97" t="s">
        <v>578</v>
      </c>
      <c r="D20" s="110" t="s">
        <v>3976</v>
      </c>
      <c r="E20" s="124" t="s">
        <v>3963</v>
      </c>
      <c r="F20" s="114">
        <v>1</v>
      </c>
      <c r="G20" s="112" t="s">
        <v>2823</v>
      </c>
      <c r="H20" s="113">
        <v>1000</v>
      </c>
      <c r="I20" s="110" t="s">
        <v>3977</v>
      </c>
    </row>
    <row r="21" spans="1:9">
      <c r="A21" s="10" t="s">
        <v>468</v>
      </c>
      <c r="B21" s="12">
        <v>60</v>
      </c>
      <c r="C21" s="23" t="s">
        <v>578</v>
      </c>
      <c r="D21" s="110" t="s">
        <v>3053</v>
      </c>
      <c r="E21" s="124" t="s">
        <v>1747</v>
      </c>
      <c r="F21" s="118"/>
      <c r="G21" s="115"/>
      <c r="H21" s="113">
        <v>0</v>
      </c>
      <c r="I21" s="120" t="s">
        <v>3054</v>
      </c>
    </row>
    <row r="22" spans="1:9">
      <c r="A22" s="10" t="s">
        <v>364</v>
      </c>
      <c r="B22" s="10">
        <v>75</v>
      </c>
      <c r="C22" s="87" t="s">
        <v>2664</v>
      </c>
      <c r="D22" s="110" t="s">
        <v>3737</v>
      </c>
      <c r="E22" s="124" t="s">
        <v>2665</v>
      </c>
      <c r="F22" s="114">
        <v>1</v>
      </c>
      <c r="G22" s="115"/>
      <c r="H22" s="113">
        <v>3000</v>
      </c>
      <c r="I22" s="120" t="s">
        <v>5040</v>
      </c>
    </row>
    <row r="23" spans="1:9">
      <c r="A23" s="10" t="s">
        <v>836</v>
      </c>
      <c r="B23" s="10">
        <v>41</v>
      </c>
      <c r="C23" s="97" t="s">
        <v>578</v>
      </c>
      <c r="D23" s="110" t="s">
        <v>4723</v>
      </c>
      <c r="E23" s="124" t="s">
        <v>3963</v>
      </c>
      <c r="F23" s="114">
        <v>1</v>
      </c>
      <c r="G23" s="112" t="s">
        <v>4311</v>
      </c>
      <c r="H23" s="113">
        <v>400</v>
      </c>
      <c r="I23" s="110" t="s">
        <v>4724</v>
      </c>
    </row>
    <row r="24" spans="1:9">
      <c r="A24" s="10" t="s">
        <v>836</v>
      </c>
      <c r="B24" s="10">
        <v>45</v>
      </c>
      <c r="C24" s="97" t="s">
        <v>578</v>
      </c>
      <c r="D24" s="110" t="s">
        <v>4725</v>
      </c>
      <c r="E24" s="124" t="s">
        <v>2819</v>
      </c>
      <c r="F24" s="114">
        <v>1</v>
      </c>
      <c r="G24" s="112" t="s">
        <v>4311</v>
      </c>
      <c r="H24" s="113">
        <v>600</v>
      </c>
      <c r="I24" s="110" t="s">
        <v>4726</v>
      </c>
    </row>
    <row r="25" spans="1:9">
      <c r="A25" s="10" t="s">
        <v>836</v>
      </c>
      <c r="B25" s="10">
        <v>41</v>
      </c>
      <c r="C25" s="97" t="s">
        <v>578</v>
      </c>
      <c r="D25" s="110" t="s">
        <v>4727</v>
      </c>
      <c r="E25" s="124" t="s">
        <v>3963</v>
      </c>
      <c r="F25" s="114">
        <v>1</v>
      </c>
      <c r="G25" s="112" t="s">
        <v>4311</v>
      </c>
      <c r="H25" s="113">
        <v>200</v>
      </c>
      <c r="I25" s="110" t="s">
        <v>4728</v>
      </c>
    </row>
    <row r="26" spans="1:9">
      <c r="A26" s="10" t="s">
        <v>468</v>
      </c>
      <c r="B26" s="12">
        <v>60</v>
      </c>
      <c r="C26" s="23" t="s">
        <v>578</v>
      </c>
      <c r="D26" s="110" t="s">
        <v>3055</v>
      </c>
      <c r="E26" s="124" t="s">
        <v>1747</v>
      </c>
      <c r="F26" s="118"/>
      <c r="G26" s="115"/>
      <c r="H26" s="113">
        <v>0</v>
      </c>
      <c r="I26" s="120" t="s">
        <v>50</v>
      </c>
    </row>
    <row r="27" spans="1:9">
      <c r="A27" s="10" t="s">
        <v>468</v>
      </c>
      <c r="B27" s="12">
        <v>60</v>
      </c>
      <c r="C27" s="23" t="s">
        <v>578</v>
      </c>
      <c r="D27" s="110" t="s">
        <v>51</v>
      </c>
      <c r="E27" s="124" t="s">
        <v>1747</v>
      </c>
      <c r="F27" s="118"/>
      <c r="G27" s="115"/>
      <c r="H27" s="113">
        <v>0</v>
      </c>
      <c r="I27" s="120" t="s">
        <v>3056</v>
      </c>
    </row>
    <row r="28" spans="1:9">
      <c r="A28" s="10" t="s">
        <v>836</v>
      </c>
      <c r="B28" s="10">
        <v>46</v>
      </c>
      <c r="C28" s="96" t="s">
        <v>2664</v>
      </c>
      <c r="D28" s="110" t="s">
        <v>4729</v>
      </c>
      <c r="E28" s="124" t="s">
        <v>2819</v>
      </c>
      <c r="F28" s="114">
        <v>1</v>
      </c>
      <c r="G28" s="112" t="s">
        <v>4311</v>
      </c>
      <c r="H28" s="113">
        <v>250</v>
      </c>
      <c r="I28" s="121" t="s">
        <v>4730</v>
      </c>
    </row>
    <row r="29" spans="1:9">
      <c r="A29" s="10" t="s">
        <v>364</v>
      </c>
      <c r="B29" s="10">
        <v>75</v>
      </c>
      <c r="C29" s="87" t="s">
        <v>2664</v>
      </c>
      <c r="D29" s="110" t="s">
        <v>3738</v>
      </c>
      <c r="E29" s="124" t="s">
        <v>2665</v>
      </c>
      <c r="F29" s="114">
        <v>1</v>
      </c>
      <c r="G29" s="115"/>
      <c r="H29" s="113">
        <v>1200</v>
      </c>
      <c r="I29" s="120" t="s">
        <v>5041</v>
      </c>
    </row>
    <row r="30" spans="1:9">
      <c r="A30" s="10" t="s">
        <v>363</v>
      </c>
      <c r="B30" s="10">
        <v>140</v>
      </c>
      <c r="C30" s="23" t="s">
        <v>578</v>
      </c>
      <c r="D30" s="110" t="s">
        <v>4381</v>
      </c>
      <c r="E30" s="124" t="s">
        <v>2819</v>
      </c>
      <c r="F30" s="114">
        <v>0</v>
      </c>
      <c r="G30" s="112" t="s">
        <v>4311</v>
      </c>
      <c r="H30" s="113">
        <v>4000</v>
      </c>
      <c r="I30" s="110" t="s">
        <v>2539</v>
      </c>
    </row>
    <row r="31" spans="1:9">
      <c r="A31" s="10" t="s">
        <v>836</v>
      </c>
      <c r="B31" s="10">
        <v>46</v>
      </c>
      <c r="C31" s="96" t="s">
        <v>2664</v>
      </c>
      <c r="D31" s="110" t="s">
        <v>1874</v>
      </c>
      <c r="E31" s="124" t="s">
        <v>2819</v>
      </c>
      <c r="F31" s="114">
        <v>1</v>
      </c>
      <c r="G31" s="112" t="s">
        <v>3642</v>
      </c>
      <c r="H31" s="113">
        <v>5000</v>
      </c>
      <c r="I31" s="122" t="s">
        <v>1358</v>
      </c>
    </row>
    <row r="32" spans="1:9">
      <c r="A32" s="10" t="s">
        <v>364</v>
      </c>
      <c r="B32" s="10">
        <v>75</v>
      </c>
      <c r="C32" s="87" t="s">
        <v>2664</v>
      </c>
      <c r="D32" s="110" t="s">
        <v>3739</v>
      </c>
      <c r="E32" s="124" t="s">
        <v>2665</v>
      </c>
      <c r="F32" s="114">
        <v>1</v>
      </c>
      <c r="G32" s="115"/>
      <c r="H32" s="113">
        <v>4000</v>
      </c>
      <c r="I32" s="120" t="s">
        <v>5042</v>
      </c>
    </row>
    <row r="33" spans="1:9">
      <c r="A33" s="10" t="s">
        <v>836</v>
      </c>
      <c r="B33" s="10">
        <v>46</v>
      </c>
      <c r="C33" s="97" t="s">
        <v>578</v>
      </c>
      <c r="D33" s="110" t="s">
        <v>4731</v>
      </c>
      <c r="E33" s="124" t="s">
        <v>2819</v>
      </c>
      <c r="F33" s="114">
        <v>1</v>
      </c>
      <c r="G33" s="112" t="s">
        <v>4311</v>
      </c>
      <c r="H33" s="113">
        <v>200</v>
      </c>
      <c r="I33" s="110" t="s">
        <v>4732</v>
      </c>
    </row>
    <row r="34" spans="1:9">
      <c r="A34" s="10" t="s">
        <v>836</v>
      </c>
      <c r="B34" s="10">
        <v>46</v>
      </c>
      <c r="C34" s="97" t="s">
        <v>578</v>
      </c>
      <c r="D34" s="110" t="s">
        <v>4733</v>
      </c>
      <c r="E34" s="124" t="s">
        <v>2819</v>
      </c>
      <c r="F34" s="114">
        <v>2</v>
      </c>
      <c r="G34" s="112" t="s">
        <v>4311</v>
      </c>
      <c r="H34" s="113">
        <v>2000</v>
      </c>
      <c r="I34" s="110" t="s">
        <v>4903</v>
      </c>
    </row>
    <row r="35" spans="1:9">
      <c r="A35" s="10" t="s">
        <v>836</v>
      </c>
      <c r="B35" s="10">
        <v>46</v>
      </c>
      <c r="C35" s="97" t="s">
        <v>578</v>
      </c>
      <c r="D35" s="110" t="s">
        <v>4904</v>
      </c>
      <c r="E35" s="124" t="s">
        <v>2819</v>
      </c>
      <c r="F35" s="114">
        <v>1</v>
      </c>
      <c r="G35" s="112" t="s">
        <v>4311</v>
      </c>
      <c r="H35" s="113">
        <v>500</v>
      </c>
      <c r="I35" s="110" t="s">
        <v>4905</v>
      </c>
    </row>
    <row r="36" spans="1:9">
      <c r="A36" s="10" t="s">
        <v>836</v>
      </c>
      <c r="B36" s="10">
        <v>46</v>
      </c>
      <c r="C36" s="97" t="s">
        <v>578</v>
      </c>
      <c r="D36" s="110" t="s">
        <v>4906</v>
      </c>
      <c r="E36" s="124" t="s">
        <v>2819</v>
      </c>
      <c r="F36" s="114">
        <v>1</v>
      </c>
      <c r="G36" s="112" t="s">
        <v>4311</v>
      </c>
      <c r="H36" s="113">
        <v>1000</v>
      </c>
      <c r="I36" s="110" t="s">
        <v>4907</v>
      </c>
    </row>
    <row r="37" spans="1:9">
      <c r="A37" s="10" t="s">
        <v>468</v>
      </c>
      <c r="B37" s="12">
        <v>60</v>
      </c>
      <c r="C37" s="23" t="s">
        <v>578</v>
      </c>
      <c r="D37" s="110" t="s">
        <v>3057</v>
      </c>
      <c r="E37" s="124" t="s">
        <v>1747</v>
      </c>
      <c r="F37" s="118"/>
      <c r="G37" s="115"/>
      <c r="H37" s="113">
        <v>0</v>
      </c>
      <c r="I37" s="120" t="s">
        <v>3219</v>
      </c>
    </row>
    <row r="38" spans="1:9" ht="24">
      <c r="A38" s="10" t="s">
        <v>836</v>
      </c>
      <c r="B38" s="10">
        <v>46</v>
      </c>
      <c r="C38" s="97" t="s">
        <v>578</v>
      </c>
      <c r="D38" s="110" t="s">
        <v>4908</v>
      </c>
      <c r="E38" s="124" t="s">
        <v>2819</v>
      </c>
      <c r="F38" s="114">
        <v>1</v>
      </c>
      <c r="G38" s="112" t="s">
        <v>4311</v>
      </c>
      <c r="H38" s="113">
        <v>1000</v>
      </c>
      <c r="I38" s="123" t="s">
        <v>3719</v>
      </c>
    </row>
    <row r="39" spans="1:9">
      <c r="A39" s="10" t="s">
        <v>836</v>
      </c>
      <c r="B39" s="12">
        <v>43</v>
      </c>
      <c r="C39" s="96" t="s">
        <v>2664</v>
      </c>
      <c r="D39" s="110" t="s">
        <v>4909</v>
      </c>
      <c r="E39" s="124" t="s">
        <v>2665</v>
      </c>
      <c r="F39" s="114">
        <v>1</v>
      </c>
      <c r="G39" s="112" t="s">
        <v>2823</v>
      </c>
      <c r="H39" s="113">
        <v>3000</v>
      </c>
      <c r="I39" s="121" t="s">
        <v>4738</v>
      </c>
    </row>
    <row r="40" spans="1:9">
      <c r="A40" s="5" t="s">
        <v>1095</v>
      </c>
      <c r="B40" s="5">
        <v>50</v>
      </c>
      <c r="D40" s="36" t="s">
        <v>4053</v>
      </c>
      <c r="F40" s="119">
        <v>1</v>
      </c>
      <c r="H40" s="108">
        <v>1000</v>
      </c>
      <c r="I40" s="58" t="s">
        <v>4055</v>
      </c>
    </row>
    <row r="41" spans="1:9">
      <c r="A41" s="10" t="s">
        <v>836</v>
      </c>
      <c r="B41" s="10">
        <v>46</v>
      </c>
      <c r="C41" s="97" t="s">
        <v>578</v>
      </c>
      <c r="D41" s="110" t="s">
        <v>4739</v>
      </c>
      <c r="E41" s="124" t="s">
        <v>2819</v>
      </c>
      <c r="F41" s="114">
        <v>1</v>
      </c>
      <c r="G41" s="112" t="s">
        <v>4311</v>
      </c>
      <c r="H41" s="113">
        <v>100</v>
      </c>
      <c r="I41" s="110" t="s">
        <v>4740</v>
      </c>
    </row>
    <row r="42" spans="1:9">
      <c r="A42" s="10" t="s">
        <v>836</v>
      </c>
      <c r="B42" s="10">
        <v>41</v>
      </c>
      <c r="C42" s="97" t="s">
        <v>578</v>
      </c>
      <c r="D42" s="110" t="s">
        <v>4741</v>
      </c>
      <c r="E42" s="124" t="s">
        <v>3963</v>
      </c>
      <c r="F42" s="114">
        <v>1</v>
      </c>
      <c r="G42" s="112" t="s">
        <v>4311</v>
      </c>
      <c r="H42" s="113">
        <v>4000</v>
      </c>
      <c r="I42" s="121" t="s">
        <v>4742</v>
      </c>
    </row>
    <row r="43" spans="1:9">
      <c r="A43" s="10" t="s">
        <v>836</v>
      </c>
      <c r="B43" s="10">
        <v>41</v>
      </c>
      <c r="C43" s="97" t="s">
        <v>578</v>
      </c>
      <c r="D43" s="110" t="s">
        <v>4743</v>
      </c>
      <c r="E43" s="124" t="s">
        <v>3963</v>
      </c>
      <c r="F43" s="114">
        <v>2</v>
      </c>
      <c r="G43" s="112" t="s">
        <v>4311</v>
      </c>
      <c r="H43" s="113">
        <v>16000</v>
      </c>
      <c r="I43" s="110" t="s">
        <v>4744</v>
      </c>
    </row>
    <row r="44" spans="1:9">
      <c r="A44" s="10" t="s">
        <v>364</v>
      </c>
      <c r="B44" s="10">
        <v>76</v>
      </c>
      <c r="C44" s="87" t="s">
        <v>2664</v>
      </c>
      <c r="D44" s="110" t="s">
        <v>3740</v>
      </c>
      <c r="E44" s="124" t="s">
        <v>2819</v>
      </c>
      <c r="F44" s="114">
        <v>2</v>
      </c>
      <c r="G44" s="115"/>
      <c r="H44" s="113">
        <v>2500</v>
      </c>
      <c r="I44" s="120" t="s">
        <v>5043</v>
      </c>
    </row>
    <row r="45" spans="1:9">
      <c r="A45" s="10" t="s">
        <v>836</v>
      </c>
      <c r="B45" s="10">
        <v>41</v>
      </c>
      <c r="C45" s="97" t="s">
        <v>578</v>
      </c>
      <c r="D45" s="110" t="s">
        <v>4745</v>
      </c>
      <c r="E45" s="124" t="s">
        <v>3963</v>
      </c>
      <c r="F45" s="114">
        <v>1</v>
      </c>
      <c r="G45" s="112" t="s">
        <v>4311</v>
      </c>
      <c r="H45" s="113">
        <v>500</v>
      </c>
      <c r="I45" s="110" t="s">
        <v>4746</v>
      </c>
    </row>
    <row r="46" spans="1:9">
      <c r="A46" s="10" t="s">
        <v>836</v>
      </c>
      <c r="B46" s="12">
        <v>43</v>
      </c>
      <c r="C46" s="97" t="s">
        <v>578</v>
      </c>
      <c r="D46" s="110" t="s">
        <v>4747</v>
      </c>
      <c r="E46" s="124" t="s">
        <v>2665</v>
      </c>
      <c r="F46" s="114">
        <v>1</v>
      </c>
      <c r="G46" s="112" t="s">
        <v>3309</v>
      </c>
      <c r="H46" s="113">
        <v>250</v>
      </c>
      <c r="I46" s="110" t="s">
        <v>4748</v>
      </c>
    </row>
    <row r="47" spans="1:9">
      <c r="A47" s="10" t="s">
        <v>836</v>
      </c>
      <c r="B47" s="12">
        <v>43</v>
      </c>
      <c r="C47" s="96" t="s">
        <v>2664</v>
      </c>
      <c r="D47" s="110" t="s">
        <v>4749</v>
      </c>
      <c r="E47" s="124" t="s">
        <v>2665</v>
      </c>
      <c r="F47" s="114">
        <v>1</v>
      </c>
      <c r="G47" s="112" t="s">
        <v>3309</v>
      </c>
      <c r="H47" s="113">
        <v>3000</v>
      </c>
      <c r="I47" s="121" t="s">
        <v>4750</v>
      </c>
    </row>
    <row r="48" spans="1:9">
      <c r="A48" s="10" t="s">
        <v>836</v>
      </c>
      <c r="B48" s="12">
        <v>43</v>
      </c>
      <c r="C48" s="97" t="s">
        <v>578</v>
      </c>
      <c r="D48" s="110" t="s">
        <v>4751</v>
      </c>
      <c r="E48" s="124" t="s">
        <v>2665</v>
      </c>
      <c r="F48" s="114">
        <v>1</v>
      </c>
      <c r="G48" s="112" t="s">
        <v>3309</v>
      </c>
      <c r="H48" s="113">
        <v>500</v>
      </c>
      <c r="I48" s="110" t="s">
        <v>4752</v>
      </c>
    </row>
    <row r="49" spans="1:9">
      <c r="A49" s="10" t="s">
        <v>836</v>
      </c>
      <c r="B49" s="10">
        <v>46</v>
      </c>
      <c r="C49" s="97" t="s">
        <v>578</v>
      </c>
      <c r="D49" s="110" t="s">
        <v>4753</v>
      </c>
      <c r="E49" s="124" t="s">
        <v>2819</v>
      </c>
      <c r="F49" s="114">
        <v>2</v>
      </c>
      <c r="G49" s="112" t="s">
        <v>2823</v>
      </c>
      <c r="H49" s="113">
        <v>4000</v>
      </c>
      <c r="I49" s="110" t="s">
        <v>4754</v>
      </c>
    </row>
    <row r="50" spans="1:9">
      <c r="A50" s="10" t="s">
        <v>468</v>
      </c>
      <c r="B50" s="12">
        <v>60</v>
      </c>
      <c r="C50" s="23" t="s">
        <v>578</v>
      </c>
      <c r="D50" s="110" t="s">
        <v>3220</v>
      </c>
      <c r="E50" s="124" t="s">
        <v>1747</v>
      </c>
      <c r="F50" s="118"/>
      <c r="G50" s="115"/>
      <c r="H50" s="113">
        <v>0</v>
      </c>
      <c r="I50" s="120" t="s">
        <v>3221</v>
      </c>
    </row>
    <row r="51" spans="1:9">
      <c r="A51" s="10" t="s">
        <v>836</v>
      </c>
      <c r="B51" s="12">
        <v>43</v>
      </c>
      <c r="C51" s="97" t="s">
        <v>578</v>
      </c>
      <c r="D51" s="110" t="s">
        <v>4755</v>
      </c>
      <c r="E51" s="124" t="s">
        <v>2665</v>
      </c>
      <c r="F51" s="114">
        <v>1</v>
      </c>
      <c r="G51" s="112" t="s">
        <v>3309</v>
      </c>
      <c r="H51" s="113">
        <v>2000</v>
      </c>
      <c r="I51" s="121" t="s">
        <v>4756</v>
      </c>
    </row>
    <row r="52" spans="1:9" ht="24">
      <c r="A52" s="10" t="s">
        <v>836</v>
      </c>
      <c r="B52" s="10">
        <v>46</v>
      </c>
      <c r="C52" s="97" t="s">
        <v>578</v>
      </c>
      <c r="D52" s="110" t="s">
        <v>4757</v>
      </c>
      <c r="E52" s="124" t="s">
        <v>2819</v>
      </c>
      <c r="F52" s="114">
        <v>1</v>
      </c>
      <c r="G52" s="112" t="s">
        <v>4311</v>
      </c>
      <c r="H52" s="113">
        <v>400</v>
      </c>
      <c r="I52" s="122" t="s">
        <v>3716</v>
      </c>
    </row>
    <row r="53" spans="1:9">
      <c r="A53" s="10" t="s">
        <v>836</v>
      </c>
      <c r="B53" s="12">
        <v>43</v>
      </c>
      <c r="C53" s="96" t="s">
        <v>2664</v>
      </c>
      <c r="D53" s="110" t="s">
        <v>4758</v>
      </c>
      <c r="E53" s="124" t="s">
        <v>2665</v>
      </c>
      <c r="F53" s="114">
        <v>1</v>
      </c>
      <c r="G53" s="112" t="s">
        <v>2823</v>
      </c>
      <c r="H53" s="113">
        <v>200</v>
      </c>
      <c r="I53" s="110" t="s">
        <v>4759</v>
      </c>
    </row>
    <row r="54" spans="1:9">
      <c r="A54" s="10" t="s">
        <v>836</v>
      </c>
      <c r="B54" s="10">
        <v>47</v>
      </c>
      <c r="C54" s="96" t="s">
        <v>2664</v>
      </c>
      <c r="D54" s="110" t="s">
        <v>4760</v>
      </c>
      <c r="E54" s="124" t="s">
        <v>2819</v>
      </c>
      <c r="F54" s="114">
        <v>1</v>
      </c>
      <c r="G54" s="112" t="s">
        <v>2823</v>
      </c>
      <c r="H54" s="113">
        <v>500</v>
      </c>
      <c r="I54" s="110" t="s">
        <v>4761</v>
      </c>
    </row>
    <row r="55" spans="1:9">
      <c r="A55" s="10" t="s">
        <v>836</v>
      </c>
      <c r="B55" s="12">
        <v>44</v>
      </c>
      <c r="C55" s="97" t="s">
        <v>578</v>
      </c>
      <c r="D55" s="110" t="s">
        <v>4762</v>
      </c>
      <c r="E55" s="124" t="s">
        <v>2665</v>
      </c>
      <c r="F55" s="114">
        <v>1</v>
      </c>
      <c r="G55" s="112" t="s">
        <v>3309</v>
      </c>
      <c r="H55" s="113">
        <v>500</v>
      </c>
      <c r="I55" s="110" t="s">
        <v>4763</v>
      </c>
    </row>
    <row r="56" spans="1:9">
      <c r="A56" s="10" t="s">
        <v>836</v>
      </c>
      <c r="B56" s="10">
        <v>47</v>
      </c>
      <c r="C56" s="97" t="s">
        <v>578</v>
      </c>
      <c r="D56" s="110" t="s">
        <v>4764</v>
      </c>
      <c r="E56" s="124" t="s">
        <v>2819</v>
      </c>
      <c r="F56" s="114">
        <v>1</v>
      </c>
      <c r="G56" s="112" t="s">
        <v>4311</v>
      </c>
      <c r="H56" s="113">
        <v>500</v>
      </c>
      <c r="I56" s="110" t="s">
        <v>4765</v>
      </c>
    </row>
    <row r="57" spans="1:9">
      <c r="A57" s="10" t="s">
        <v>836</v>
      </c>
      <c r="B57" s="10">
        <v>41</v>
      </c>
      <c r="C57" s="97" t="s">
        <v>578</v>
      </c>
      <c r="D57" s="110" t="s">
        <v>2858</v>
      </c>
      <c r="E57" s="124" t="s">
        <v>3963</v>
      </c>
      <c r="F57" s="114">
        <v>1</v>
      </c>
      <c r="G57" s="112" t="s">
        <v>4311</v>
      </c>
      <c r="H57" s="113">
        <v>200</v>
      </c>
      <c r="I57" s="110" t="s">
        <v>2859</v>
      </c>
    </row>
    <row r="58" spans="1:9">
      <c r="A58" s="10" t="s">
        <v>836</v>
      </c>
      <c r="B58" s="10">
        <v>41</v>
      </c>
      <c r="C58" s="97" t="s">
        <v>578</v>
      </c>
      <c r="D58" s="110" t="s">
        <v>2860</v>
      </c>
      <c r="E58" s="124" t="s">
        <v>3963</v>
      </c>
      <c r="F58" s="114">
        <v>0</v>
      </c>
      <c r="G58" s="112" t="s">
        <v>4311</v>
      </c>
      <c r="H58" s="113">
        <v>100</v>
      </c>
      <c r="I58" s="110" t="s">
        <v>2861</v>
      </c>
    </row>
    <row r="59" spans="1:9">
      <c r="A59" s="10" t="s">
        <v>836</v>
      </c>
      <c r="B59" s="10">
        <v>47</v>
      </c>
      <c r="C59" s="96" t="s">
        <v>2664</v>
      </c>
      <c r="D59" s="110" t="s">
        <v>2862</v>
      </c>
      <c r="E59" s="124" t="s">
        <v>2819</v>
      </c>
      <c r="F59" s="114">
        <v>1</v>
      </c>
      <c r="G59" s="112" t="s">
        <v>4311</v>
      </c>
      <c r="H59" s="113">
        <v>1000</v>
      </c>
      <c r="I59" s="123" t="s">
        <v>375</v>
      </c>
    </row>
    <row r="60" spans="1:9">
      <c r="A60" s="10" t="s">
        <v>836</v>
      </c>
      <c r="B60" s="12">
        <v>44</v>
      </c>
      <c r="C60" s="97" t="s">
        <v>578</v>
      </c>
      <c r="D60" s="110" t="s">
        <v>2863</v>
      </c>
      <c r="E60" s="124" t="s">
        <v>2665</v>
      </c>
      <c r="F60" s="111" t="s">
        <v>2864</v>
      </c>
      <c r="G60" s="112" t="s">
        <v>4311</v>
      </c>
      <c r="H60" s="113">
        <v>100</v>
      </c>
      <c r="I60" s="110" t="s">
        <v>2865</v>
      </c>
    </row>
    <row r="61" spans="1:9">
      <c r="A61" s="10" t="s">
        <v>836</v>
      </c>
      <c r="B61" s="10">
        <v>41</v>
      </c>
      <c r="C61" s="97" t="s">
        <v>578</v>
      </c>
      <c r="D61" s="110" t="s">
        <v>2866</v>
      </c>
      <c r="E61" s="124" t="s">
        <v>3963</v>
      </c>
      <c r="F61" s="114">
        <v>1</v>
      </c>
      <c r="G61" s="112" t="s">
        <v>4311</v>
      </c>
      <c r="H61" s="113">
        <v>600</v>
      </c>
      <c r="I61" s="110" t="s">
        <v>2867</v>
      </c>
    </row>
    <row r="62" spans="1:9">
      <c r="A62" s="10" t="s">
        <v>836</v>
      </c>
      <c r="B62" s="10">
        <v>47</v>
      </c>
      <c r="C62" s="97" t="s">
        <v>578</v>
      </c>
      <c r="D62" s="110" t="s">
        <v>2868</v>
      </c>
      <c r="E62" s="124" t="s">
        <v>2819</v>
      </c>
      <c r="F62" s="114">
        <v>1</v>
      </c>
      <c r="G62" s="112" t="s">
        <v>3311</v>
      </c>
      <c r="H62" s="113">
        <v>5000</v>
      </c>
      <c r="I62" s="121" t="s">
        <v>2869</v>
      </c>
    </row>
    <row r="63" spans="1:9">
      <c r="A63" s="10" t="s">
        <v>836</v>
      </c>
      <c r="B63" s="10">
        <v>47</v>
      </c>
      <c r="C63" s="97" t="s">
        <v>578</v>
      </c>
      <c r="D63" s="110" t="s">
        <v>382</v>
      </c>
      <c r="E63" s="124" t="s">
        <v>2819</v>
      </c>
      <c r="F63" s="114">
        <v>1</v>
      </c>
      <c r="G63" s="112" t="s">
        <v>3309</v>
      </c>
      <c r="H63" s="113">
        <v>20000</v>
      </c>
      <c r="I63" s="121" t="s">
        <v>383</v>
      </c>
    </row>
    <row r="64" spans="1:9">
      <c r="A64" s="10" t="s">
        <v>836</v>
      </c>
      <c r="B64" s="10">
        <v>47</v>
      </c>
      <c r="C64" s="97" t="s">
        <v>578</v>
      </c>
      <c r="D64" s="110" t="s">
        <v>384</v>
      </c>
      <c r="E64" s="124" t="s">
        <v>2819</v>
      </c>
      <c r="F64" s="114">
        <v>3</v>
      </c>
      <c r="G64" s="112" t="s">
        <v>3309</v>
      </c>
      <c r="H64" s="113">
        <v>1000</v>
      </c>
      <c r="I64" s="110" t="s">
        <v>4054</v>
      </c>
    </row>
    <row r="65" spans="1:9">
      <c r="A65" s="10" t="s">
        <v>836</v>
      </c>
      <c r="B65" s="10">
        <v>47</v>
      </c>
      <c r="C65" s="97" t="s">
        <v>578</v>
      </c>
      <c r="D65" s="110" t="s">
        <v>385</v>
      </c>
      <c r="E65" s="124" t="s">
        <v>2819</v>
      </c>
      <c r="F65" s="114">
        <v>2</v>
      </c>
      <c r="G65" s="112" t="s">
        <v>3311</v>
      </c>
      <c r="H65" s="113">
        <v>5000</v>
      </c>
      <c r="I65" s="123" t="s">
        <v>3717</v>
      </c>
    </row>
    <row r="66" spans="1:9" ht="24">
      <c r="A66" s="10" t="s">
        <v>836</v>
      </c>
      <c r="B66" s="10">
        <v>47</v>
      </c>
      <c r="C66" s="97" t="s">
        <v>578</v>
      </c>
      <c r="D66" s="110" t="s">
        <v>386</v>
      </c>
      <c r="E66" s="124" t="s">
        <v>2819</v>
      </c>
      <c r="F66" s="114">
        <v>1</v>
      </c>
      <c r="G66" s="112" t="s">
        <v>3309</v>
      </c>
      <c r="H66" s="113">
        <v>6000</v>
      </c>
      <c r="I66" s="123" t="s">
        <v>525</v>
      </c>
    </row>
    <row r="67" spans="1:9">
      <c r="A67" s="10" t="s">
        <v>836</v>
      </c>
      <c r="B67" s="10">
        <v>42</v>
      </c>
      <c r="C67" s="97" t="s">
        <v>578</v>
      </c>
      <c r="D67" s="110" t="s">
        <v>387</v>
      </c>
      <c r="E67" s="124" t="s">
        <v>3963</v>
      </c>
      <c r="F67" s="114">
        <v>1</v>
      </c>
      <c r="G67" s="112" t="s">
        <v>4311</v>
      </c>
      <c r="H67" s="113">
        <v>2500</v>
      </c>
      <c r="I67" s="110" t="s">
        <v>388</v>
      </c>
    </row>
    <row r="68" spans="1:9">
      <c r="A68" s="10" t="s">
        <v>836</v>
      </c>
      <c r="B68" s="12">
        <v>44</v>
      </c>
      <c r="C68" s="96" t="s">
        <v>2664</v>
      </c>
      <c r="D68" s="110" t="s">
        <v>389</v>
      </c>
      <c r="E68" s="124" t="s">
        <v>2665</v>
      </c>
      <c r="F68" s="111">
        <v>1</v>
      </c>
      <c r="G68" s="112" t="s">
        <v>2823</v>
      </c>
      <c r="H68" s="113">
        <v>1000</v>
      </c>
      <c r="I68" s="110" t="s">
        <v>390</v>
      </c>
    </row>
    <row r="69" spans="1:9">
      <c r="A69" s="10" t="s">
        <v>836</v>
      </c>
      <c r="B69" s="12">
        <v>44</v>
      </c>
      <c r="C69" s="97" t="s">
        <v>578</v>
      </c>
      <c r="D69" s="110" t="s">
        <v>391</v>
      </c>
      <c r="E69" s="124" t="s">
        <v>2665</v>
      </c>
      <c r="F69" s="111">
        <v>0</v>
      </c>
      <c r="G69" s="112" t="s">
        <v>2823</v>
      </c>
      <c r="H69" s="113">
        <v>500</v>
      </c>
      <c r="I69" s="110" t="s">
        <v>392</v>
      </c>
    </row>
    <row r="70" spans="1:9">
      <c r="A70" s="10" t="s">
        <v>836</v>
      </c>
      <c r="B70" s="10">
        <v>42</v>
      </c>
      <c r="C70" s="97" t="s">
        <v>578</v>
      </c>
      <c r="D70" s="110" t="s">
        <v>256</v>
      </c>
      <c r="E70" s="124" t="s">
        <v>3963</v>
      </c>
      <c r="F70" s="114">
        <v>1</v>
      </c>
      <c r="G70" s="112" t="s">
        <v>4311</v>
      </c>
      <c r="H70" s="113">
        <v>300</v>
      </c>
      <c r="I70" s="110" t="s">
        <v>257</v>
      </c>
    </row>
    <row r="71" spans="1:9">
      <c r="A71" s="10" t="s">
        <v>836</v>
      </c>
      <c r="B71" s="10">
        <v>42</v>
      </c>
      <c r="C71" s="97" t="s">
        <v>578</v>
      </c>
      <c r="D71" s="110" t="s">
        <v>258</v>
      </c>
      <c r="E71" s="124" t="s">
        <v>3963</v>
      </c>
      <c r="F71" s="114">
        <v>0</v>
      </c>
      <c r="G71" s="112" t="s">
        <v>4311</v>
      </c>
      <c r="H71" s="113">
        <v>100</v>
      </c>
      <c r="I71" s="110" t="s">
        <v>259</v>
      </c>
    </row>
    <row r="72" spans="1:9">
      <c r="A72" s="10" t="s">
        <v>363</v>
      </c>
      <c r="B72" s="12">
        <v>140</v>
      </c>
      <c r="C72" s="87" t="s">
        <v>2664</v>
      </c>
      <c r="D72" s="110" t="s">
        <v>260</v>
      </c>
      <c r="E72" s="124" t="s">
        <v>2665</v>
      </c>
      <c r="F72" s="111">
        <v>0</v>
      </c>
      <c r="G72" s="112" t="s">
        <v>4311</v>
      </c>
      <c r="H72" s="113">
        <v>100</v>
      </c>
      <c r="I72" s="110" t="s">
        <v>4467</v>
      </c>
    </row>
    <row r="73" spans="1:9">
      <c r="A73" s="10" t="s">
        <v>363</v>
      </c>
      <c r="B73" s="12">
        <v>140</v>
      </c>
      <c r="C73" s="87" t="s">
        <v>2664</v>
      </c>
      <c r="D73" s="110" t="s">
        <v>4468</v>
      </c>
      <c r="E73" s="124" t="s">
        <v>2665</v>
      </c>
      <c r="F73" s="111">
        <v>0</v>
      </c>
      <c r="G73" s="112" t="s">
        <v>4311</v>
      </c>
      <c r="H73" s="113">
        <v>1000</v>
      </c>
      <c r="I73" s="110" t="s">
        <v>4469</v>
      </c>
    </row>
    <row r="74" spans="1:9">
      <c r="A74" s="10" t="s">
        <v>468</v>
      </c>
      <c r="B74" s="12">
        <v>60</v>
      </c>
      <c r="C74" s="23" t="s">
        <v>578</v>
      </c>
      <c r="D74" s="110" t="s">
        <v>3222</v>
      </c>
      <c r="E74" s="124" t="s">
        <v>1747</v>
      </c>
      <c r="F74" s="118"/>
      <c r="G74" s="115"/>
      <c r="H74" s="113">
        <v>0</v>
      </c>
      <c r="I74" s="120" t="s">
        <v>3223</v>
      </c>
    </row>
    <row r="75" spans="1:9">
      <c r="A75" s="10" t="s">
        <v>364</v>
      </c>
      <c r="B75" s="10">
        <v>76</v>
      </c>
      <c r="C75" s="87" t="s">
        <v>2664</v>
      </c>
      <c r="D75" s="110" t="s">
        <v>3741</v>
      </c>
      <c r="E75" s="124" t="s">
        <v>2665</v>
      </c>
      <c r="F75" s="114">
        <v>1</v>
      </c>
      <c r="G75" s="115"/>
      <c r="H75" s="113">
        <v>1000</v>
      </c>
      <c r="I75" s="120" t="s">
        <v>4325</v>
      </c>
    </row>
    <row r="76" spans="1:9">
      <c r="A76" s="10" t="s">
        <v>836</v>
      </c>
      <c r="B76" s="10">
        <v>47</v>
      </c>
      <c r="C76" s="97" t="s">
        <v>578</v>
      </c>
      <c r="D76" s="110" t="s">
        <v>4326</v>
      </c>
      <c r="E76" s="124" t="s">
        <v>2819</v>
      </c>
      <c r="F76" s="114">
        <v>0</v>
      </c>
      <c r="G76" s="112" t="s">
        <v>4311</v>
      </c>
      <c r="H76" s="113">
        <v>2000</v>
      </c>
      <c r="I76" s="121" t="s">
        <v>4327</v>
      </c>
    </row>
    <row r="77" spans="1:9">
      <c r="A77" s="10" t="s">
        <v>836</v>
      </c>
      <c r="B77" s="10">
        <v>47</v>
      </c>
      <c r="C77" s="97" t="s">
        <v>578</v>
      </c>
      <c r="D77" s="110" t="s">
        <v>4328</v>
      </c>
      <c r="E77" s="124" t="s">
        <v>2819</v>
      </c>
      <c r="F77" s="114">
        <v>1</v>
      </c>
      <c r="G77" s="112" t="s">
        <v>4311</v>
      </c>
      <c r="H77" s="113">
        <v>5000</v>
      </c>
      <c r="I77" s="121" t="s">
        <v>4329</v>
      </c>
    </row>
    <row r="78" spans="1:9">
      <c r="A78" s="10" t="s">
        <v>468</v>
      </c>
      <c r="B78" s="12">
        <v>60</v>
      </c>
      <c r="C78" s="23" t="s">
        <v>578</v>
      </c>
      <c r="D78" s="110" t="s">
        <v>3224</v>
      </c>
      <c r="E78" s="124" t="s">
        <v>1747</v>
      </c>
      <c r="F78" s="118"/>
      <c r="G78" s="115"/>
      <c r="H78" s="113">
        <v>0</v>
      </c>
      <c r="I78" s="120" t="s">
        <v>52</v>
      </c>
    </row>
    <row r="79" spans="1:9" ht="24">
      <c r="A79" s="10" t="s">
        <v>836</v>
      </c>
      <c r="B79" s="10">
        <v>47</v>
      </c>
      <c r="C79" s="97" t="s">
        <v>578</v>
      </c>
      <c r="D79" s="110" t="s">
        <v>4330</v>
      </c>
      <c r="E79" s="124" t="s">
        <v>2819</v>
      </c>
      <c r="F79" s="114">
        <v>1</v>
      </c>
      <c r="G79" s="112" t="s">
        <v>3311</v>
      </c>
      <c r="H79" s="113">
        <v>1000</v>
      </c>
      <c r="I79" s="123" t="s">
        <v>3718</v>
      </c>
    </row>
  </sheetData>
  <autoFilter ref="A1:I79"/>
  <sortState ref="A2:I79">
    <sortCondition ref="D2:D79"/>
  </sortState>
  <phoneticPr fontId="0" type="noConversion"/>
  <hyperlinks>
    <hyperlink ref="C3" r:id="rId1"/>
    <hyperlink ref="C6" r:id="rId2"/>
    <hyperlink ref="C22" r:id="rId3"/>
    <hyperlink ref="C29" r:id="rId4"/>
    <hyperlink ref="C32" r:id="rId5"/>
    <hyperlink ref="C44" r:id="rId6"/>
    <hyperlink ref="C72" r:id="rId7"/>
    <hyperlink ref="C73" r:id="rId8"/>
    <hyperlink ref="C75" r:id="rId9"/>
    <hyperlink ref="C19" r:id="rId10"/>
    <hyperlink ref="C7" r:id="rId11"/>
    <hyperlink ref="C4" r:id="rId12"/>
    <hyperlink ref="C10" r:id="rId13"/>
    <hyperlink ref="C17" r:id="rId14"/>
    <hyperlink ref="C28" r:id="rId15"/>
    <hyperlink ref="C31" r:id="rId16"/>
    <hyperlink ref="C39" r:id="rId17"/>
    <hyperlink ref="C47" r:id="rId18"/>
    <hyperlink ref="C53" r:id="rId19"/>
    <hyperlink ref="C54" r:id="rId20"/>
    <hyperlink ref="C59" r:id="rId21"/>
    <hyperlink ref="C68" r:id="rId22"/>
  </hyperlinks>
  <pageMargins left="0.25" right="0" top="0.75" bottom="0.5" header="0.5" footer="0.5"/>
  <headerFooter alignWithMargins="0"/>
  <legacyDrawing r:id="rId23"/>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00B0F0"/>
  </sheetPr>
  <dimension ref="A1:M45"/>
  <sheetViews>
    <sheetView workbookViewId="0">
      <pane ySplit="1" topLeftCell="A2" activePane="bottomLeft" state="frozen"/>
      <selection pane="bottomLeft" activeCell="A2" sqref="A2"/>
    </sheetView>
  </sheetViews>
  <sheetFormatPr baseColWidth="10" defaultColWidth="8.83203125" defaultRowHeight="12"/>
  <cols>
    <col min="1" max="1" width="3.83203125" style="5" bestFit="1" customWidth="1"/>
    <col min="2" max="2" width="4.1640625" style="5" bestFit="1" customWidth="1"/>
    <col min="3" max="3" width="3.83203125" style="97" bestFit="1" customWidth="1"/>
    <col min="4" max="4" width="24.6640625" style="36" bestFit="1" customWidth="1"/>
    <col min="5" max="5" width="5.83203125" customWidth="1"/>
    <col min="6" max="6" width="7.83203125" style="5" customWidth="1"/>
    <col min="7" max="7" width="12.83203125" customWidth="1"/>
    <col min="8" max="8" width="4.1640625" bestFit="1" customWidth="1"/>
    <col min="9" max="9" width="3.83203125" style="5" bestFit="1" customWidth="1"/>
    <col min="10" max="10" width="10.83203125" style="57" customWidth="1"/>
    <col min="11" max="11" width="8.83203125" style="99" customWidth="1"/>
    <col min="12" max="12" width="70.83203125" style="58" customWidth="1"/>
  </cols>
  <sheetData>
    <row r="1" spans="1:13" s="181" customFormat="1" ht="76.5" customHeight="1" thickBot="1">
      <c r="A1" s="160" t="s">
        <v>4898</v>
      </c>
      <c r="B1" s="161" t="s">
        <v>4899</v>
      </c>
      <c r="C1" s="162" t="s">
        <v>1930</v>
      </c>
      <c r="D1" s="163" t="s">
        <v>498</v>
      </c>
      <c r="E1" s="161" t="s">
        <v>2811</v>
      </c>
      <c r="F1" s="161" t="s">
        <v>2812</v>
      </c>
      <c r="G1" s="161" t="s">
        <v>2815</v>
      </c>
      <c r="H1" s="161" t="s">
        <v>2814</v>
      </c>
      <c r="I1" s="161" t="s">
        <v>137</v>
      </c>
      <c r="J1" s="162" t="s">
        <v>497</v>
      </c>
      <c r="K1" s="166" t="s">
        <v>136</v>
      </c>
      <c r="L1" s="163" t="s">
        <v>2878</v>
      </c>
    </row>
    <row r="2" spans="1:13" s="1" customFormat="1">
      <c r="A2" s="2" t="s">
        <v>1095</v>
      </c>
      <c r="B2" s="2">
        <v>99</v>
      </c>
      <c r="C2" s="96"/>
      <c r="D2" s="36" t="s">
        <v>127</v>
      </c>
      <c r="E2" s="1">
        <v>250</v>
      </c>
      <c r="F2" s="2" t="s">
        <v>3153</v>
      </c>
      <c r="G2" s="1" t="s">
        <v>1751</v>
      </c>
      <c r="H2" s="1">
        <v>1</v>
      </c>
      <c r="I2" s="5">
        <v>25</v>
      </c>
      <c r="J2" s="89" t="s">
        <v>3309</v>
      </c>
      <c r="K2" s="26" t="s">
        <v>3155</v>
      </c>
      <c r="L2" s="58"/>
    </row>
    <row r="3" spans="1:13" s="1" customFormat="1">
      <c r="A3" s="2" t="s">
        <v>1095</v>
      </c>
      <c r="B3" s="2">
        <v>100</v>
      </c>
      <c r="C3" s="95"/>
      <c r="D3" s="36" t="s">
        <v>438</v>
      </c>
      <c r="E3" s="1">
        <v>2000</v>
      </c>
      <c r="F3" s="2" t="s">
        <v>3955</v>
      </c>
      <c r="G3" s="1" t="s">
        <v>1751</v>
      </c>
      <c r="H3" s="1">
        <v>15</v>
      </c>
      <c r="I3" s="2"/>
      <c r="J3" s="89" t="s">
        <v>3309</v>
      </c>
      <c r="K3" s="26" t="s">
        <v>586</v>
      </c>
      <c r="L3" s="36"/>
      <c r="M3" s="1" t="s">
        <v>437</v>
      </c>
    </row>
    <row r="4" spans="1:13" s="1" customFormat="1">
      <c r="A4" s="2" t="s">
        <v>1095</v>
      </c>
      <c r="B4" s="2">
        <v>100</v>
      </c>
      <c r="C4" s="97"/>
      <c r="D4" s="36" t="s">
        <v>439</v>
      </c>
      <c r="E4" s="1">
        <v>1000</v>
      </c>
      <c r="F4" s="2" t="s">
        <v>448</v>
      </c>
      <c r="G4" s="1" t="s">
        <v>1751</v>
      </c>
      <c r="H4" s="1">
        <v>8</v>
      </c>
      <c r="I4" s="5"/>
      <c r="J4" s="89" t="s">
        <v>3309</v>
      </c>
      <c r="K4" s="26" t="s">
        <v>587</v>
      </c>
      <c r="L4" s="58"/>
      <c r="M4" s="1" t="s">
        <v>437</v>
      </c>
    </row>
    <row r="5" spans="1:13" s="1" customFormat="1">
      <c r="A5" s="2" t="s">
        <v>1095</v>
      </c>
      <c r="B5" s="2">
        <v>100</v>
      </c>
      <c r="C5" s="95"/>
      <c r="D5" s="36" t="s">
        <v>440</v>
      </c>
      <c r="E5" s="1">
        <v>500</v>
      </c>
      <c r="F5" s="2" t="s">
        <v>1906</v>
      </c>
      <c r="G5" s="1" t="s">
        <v>1751</v>
      </c>
      <c r="H5" s="1">
        <v>2</v>
      </c>
      <c r="I5" s="2"/>
      <c r="J5" s="89" t="s">
        <v>3309</v>
      </c>
      <c r="K5" s="26" t="s">
        <v>3315</v>
      </c>
      <c r="L5" s="36"/>
      <c r="M5" s="1" t="s">
        <v>437</v>
      </c>
    </row>
    <row r="6" spans="1:13" s="1" customFormat="1">
      <c r="A6" s="2" t="s">
        <v>1095</v>
      </c>
      <c r="B6" s="2">
        <v>98</v>
      </c>
      <c r="C6" s="96"/>
      <c r="D6" s="36" t="s">
        <v>128</v>
      </c>
      <c r="E6" s="1" t="s">
        <v>133</v>
      </c>
      <c r="F6" s="2" t="s">
        <v>1754</v>
      </c>
      <c r="G6" s="1" t="s">
        <v>1751</v>
      </c>
      <c r="H6" s="217" t="s">
        <v>135</v>
      </c>
      <c r="I6" s="7"/>
      <c r="J6" s="89" t="s">
        <v>3309</v>
      </c>
      <c r="K6" s="26" t="s">
        <v>3154</v>
      </c>
      <c r="L6" s="36" t="s">
        <v>138</v>
      </c>
    </row>
    <row r="7" spans="1:13" s="1" customFormat="1">
      <c r="A7" s="2" t="s">
        <v>1095</v>
      </c>
      <c r="B7" s="2">
        <v>100</v>
      </c>
      <c r="C7" s="95"/>
      <c r="D7" s="36" t="s">
        <v>441</v>
      </c>
      <c r="E7" s="1">
        <v>750</v>
      </c>
      <c r="F7" s="2" t="s">
        <v>449</v>
      </c>
      <c r="G7" s="1" t="s">
        <v>1751</v>
      </c>
      <c r="H7" s="1">
        <v>4</v>
      </c>
      <c r="I7" s="2"/>
      <c r="J7" s="89" t="s">
        <v>3309</v>
      </c>
      <c r="K7" s="26" t="s">
        <v>3155</v>
      </c>
      <c r="L7" s="36"/>
      <c r="M7" s="1" t="s">
        <v>437</v>
      </c>
    </row>
    <row r="8" spans="1:13" s="1" customFormat="1">
      <c r="A8" s="2" t="s">
        <v>1095</v>
      </c>
      <c r="B8" s="2">
        <v>100</v>
      </c>
      <c r="C8" s="32"/>
      <c r="D8" s="36" t="s">
        <v>442</v>
      </c>
      <c r="E8" s="1">
        <v>300</v>
      </c>
      <c r="F8" s="2" t="s">
        <v>3628</v>
      </c>
      <c r="G8" s="1" t="s">
        <v>1751</v>
      </c>
      <c r="H8" s="1">
        <v>1.8</v>
      </c>
      <c r="I8" s="5"/>
      <c r="J8" s="89" t="s">
        <v>3309</v>
      </c>
      <c r="K8" s="26" t="s">
        <v>3315</v>
      </c>
      <c r="L8" s="265"/>
      <c r="M8" s="1" t="s">
        <v>437</v>
      </c>
    </row>
    <row r="9" spans="1:13" s="1" customFormat="1">
      <c r="A9" s="2" t="s">
        <v>1095</v>
      </c>
      <c r="B9" s="2">
        <v>100</v>
      </c>
      <c r="C9" s="95"/>
      <c r="D9" s="36" t="s">
        <v>446</v>
      </c>
      <c r="E9" s="1">
        <v>450</v>
      </c>
      <c r="F9" s="2" t="s">
        <v>3628</v>
      </c>
      <c r="G9" s="1" t="s">
        <v>2822</v>
      </c>
      <c r="H9" s="1">
        <v>1.8</v>
      </c>
      <c r="I9" s="2"/>
      <c r="J9" s="89" t="s">
        <v>3309</v>
      </c>
      <c r="K9" s="26" t="s">
        <v>3315</v>
      </c>
      <c r="L9" s="36"/>
      <c r="M9" s="1" t="s">
        <v>437</v>
      </c>
    </row>
    <row r="10" spans="1:13" s="1" customFormat="1">
      <c r="A10" s="2" t="s">
        <v>1095</v>
      </c>
      <c r="B10" s="2">
        <v>100</v>
      </c>
      <c r="C10" s="95"/>
      <c r="D10" s="36" t="s">
        <v>445</v>
      </c>
      <c r="E10" s="1">
        <v>450</v>
      </c>
      <c r="F10" s="2" t="s">
        <v>3628</v>
      </c>
      <c r="G10" s="6" t="s">
        <v>5206</v>
      </c>
      <c r="H10" s="14">
        <v>1.8</v>
      </c>
      <c r="I10" s="5"/>
      <c r="J10" s="89" t="s">
        <v>3309</v>
      </c>
      <c r="K10" s="26" t="s">
        <v>3315</v>
      </c>
      <c r="L10" s="58"/>
      <c r="M10" s="1" t="s">
        <v>437</v>
      </c>
    </row>
    <row r="11" spans="1:13" s="1" customFormat="1">
      <c r="A11" s="2" t="s">
        <v>1095</v>
      </c>
      <c r="B11" s="2">
        <v>100</v>
      </c>
      <c r="C11" s="97"/>
      <c r="D11" s="36" t="s">
        <v>444</v>
      </c>
      <c r="E11" s="1">
        <v>3000</v>
      </c>
      <c r="F11" s="2" t="s">
        <v>3148</v>
      </c>
      <c r="G11" s="1" t="s">
        <v>2822</v>
      </c>
      <c r="H11" s="1">
        <v>1.8</v>
      </c>
      <c r="I11" s="5"/>
      <c r="J11" s="89" t="s">
        <v>3309</v>
      </c>
      <c r="K11" s="26" t="s">
        <v>587</v>
      </c>
      <c r="L11" s="58"/>
      <c r="M11" s="1" t="s">
        <v>437</v>
      </c>
    </row>
    <row r="12" spans="1:13">
      <c r="A12" s="2" t="s">
        <v>1095</v>
      </c>
      <c r="B12" s="2">
        <v>98</v>
      </c>
      <c r="C12" s="95"/>
      <c r="D12" s="36" t="s">
        <v>129</v>
      </c>
      <c r="E12" s="1" t="s">
        <v>134</v>
      </c>
      <c r="F12" s="2" t="s">
        <v>1754</v>
      </c>
      <c r="G12" s="1" t="s">
        <v>1751</v>
      </c>
      <c r="H12" s="217" t="s">
        <v>135</v>
      </c>
      <c r="I12" s="2"/>
      <c r="J12" s="89" t="s">
        <v>3311</v>
      </c>
      <c r="K12" s="26"/>
      <c r="L12" s="36" t="s">
        <v>434</v>
      </c>
      <c r="M12" s="1"/>
    </row>
    <row r="13" spans="1:13">
      <c r="A13" s="2" t="s">
        <v>1095</v>
      </c>
      <c r="B13" s="2">
        <v>99</v>
      </c>
      <c r="D13" s="36" t="s">
        <v>435</v>
      </c>
      <c r="E13" s="1"/>
      <c r="F13" s="2" t="s">
        <v>1614</v>
      </c>
      <c r="G13" s="1" t="s">
        <v>1751</v>
      </c>
      <c r="H13" s="1"/>
      <c r="I13" s="2"/>
      <c r="J13" s="89"/>
      <c r="K13" s="26" t="s">
        <v>3315</v>
      </c>
      <c r="L13" s="36" t="s">
        <v>436</v>
      </c>
      <c r="M13" s="1"/>
    </row>
    <row r="14" spans="1:13">
      <c r="A14" s="2" t="s">
        <v>1095</v>
      </c>
      <c r="B14" s="2">
        <v>99</v>
      </c>
      <c r="C14" s="96"/>
      <c r="D14" s="36" t="s">
        <v>130</v>
      </c>
      <c r="E14" s="1">
        <v>500</v>
      </c>
      <c r="F14" s="2" t="s">
        <v>3597</v>
      </c>
      <c r="G14" s="1" t="s">
        <v>1751</v>
      </c>
      <c r="H14" s="1">
        <v>1.5</v>
      </c>
      <c r="I14" s="2">
        <v>20</v>
      </c>
      <c r="J14" s="89" t="s">
        <v>3309</v>
      </c>
      <c r="K14" s="26" t="s">
        <v>3315</v>
      </c>
      <c r="L14" s="36"/>
      <c r="M14" s="1"/>
    </row>
    <row r="15" spans="1:13">
      <c r="A15" s="2" t="s">
        <v>1095</v>
      </c>
      <c r="B15" s="2">
        <v>99</v>
      </c>
      <c r="C15" s="95"/>
      <c r="D15" s="36" t="s">
        <v>131</v>
      </c>
      <c r="E15" s="1">
        <v>100</v>
      </c>
      <c r="F15" s="2" t="s">
        <v>3628</v>
      </c>
      <c r="G15" s="1" t="s">
        <v>1751</v>
      </c>
      <c r="H15" s="1">
        <v>1</v>
      </c>
      <c r="I15" s="2">
        <v>25</v>
      </c>
      <c r="J15" s="89" t="s">
        <v>3309</v>
      </c>
      <c r="K15" s="26" t="s">
        <v>3315</v>
      </c>
      <c r="L15" s="36"/>
      <c r="M15" s="1"/>
    </row>
    <row r="16" spans="1:13">
      <c r="A16" s="2" t="s">
        <v>1095</v>
      </c>
      <c r="B16" s="2">
        <v>101</v>
      </c>
      <c r="D16" s="36" t="s">
        <v>443</v>
      </c>
      <c r="E16" s="1" t="s">
        <v>447</v>
      </c>
      <c r="F16" s="2" t="s">
        <v>1473</v>
      </c>
      <c r="G16" s="1" t="s">
        <v>2822</v>
      </c>
      <c r="H16" s="217" t="s">
        <v>447</v>
      </c>
      <c r="J16" s="89" t="s">
        <v>3309</v>
      </c>
      <c r="K16" s="26" t="s">
        <v>450</v>
      </c>
      <c r="L16" s="94" t="s">
        <v>451</v>
      </c>
      <c r="M16" s="280" t="s">
        <v>437</v>
      </c>
    </row>
    <row r="17" spans="1:13">
      <c r="A17" s="2" t="s">
        <v>1095</v>
      </c>
      <c r="B17" s="2">
        <v>99</v>
      </c>
      <c r="D17" s="36" t="s">
        <v>132</v>
      </c>
      <c r="E17" s="1">
        <v>500</v>
      </c>
      <c r="F17" s="2" t="s">
        <v>1906</v>
      </c>
      <c r="G17" s="1" t="s">
        <v>1751</v>
      </c>
      <c r="H17" s="1">
        <v>10</v>
      </c>
      <c r="I17" s="5">
        <v>25</v>
      </c>
      <c r="J17" s="89" t="s">
        <v>3309</v>
      </c>
      <c r="K17" s="26" t="s">
        <v>3155</v>
      </c>
      <c r="M17" s="1"/>
    </row>
    <row r="18" spans="1:13">
      <c r="B18" s="2"/>
    </row>
    <row r="19" spans="1:13">
      <c r="B19" s="2"/>
    </row>
    <row r="20" spans="1:13">
      <c r="B20" s="2"/>
    </row>
    <row r="21" spans="1:13">
      <c r="B21" s="2"/>
    </row>
    <row r="22" spans="1:13">
      <c r="B22" s="2"/>
    </row>
    <row r="23" spans="1:13">
      <c r="B23" s="2"/>
    </row>
    <row r="24" spans="1:13">
      <c r="B24" s="2"/>
    </row>
    <row r="25" spans="1:13">
      <c r="B25" s="2"/>
    </row>
    <row r="26" spans="1:13">
      <c r="B26" s="2"/>
    </row>
    <row r="27" spans="1:13">
      <c r="B27" s="2"/>
    </row>
    <row r="28" spans="1:13">
      <c r="B28" s="2"/>
    </row>
    <row r="29" spans="1:13">
      <c r="B29" s="2"/>
    </row>
    <row r="30" spans="1:13">
      <c r="B30" s="2"/>
    </row>
    <row r="31" spans="1:13">
      <c r="B31" s="2"/>
    </row>
    <row r="32" spans="1:13">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sheetData>
  <autoFilter ref="A1:M17"/>
  <sortState ref="A2:M17">
    <sortCondition ref="D2:D17"/>
  </sortState>
  <phoneticPr fontId="0" type="noConversion"/>
  <pageMargins left="0.7" right="0.7" top="0.75" bottom="0.75" header="0.3" footer="0.3"/>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27</vt:i4>
      </vt:variant>
    </vt:vector>
  </HeadingPairs>
  <TitlesOfParts>
    <vt:vector size="27" baseType="lpstr">
      <vt:lpstr>Welcome</vt:lpstr>
      <vt:lpstr>Ranged</vt:lpstr>
      <vt:lpstr>Range</vt:lpstr>
      <vt:lpstr>Melee</vt:lpstr>
      <vt:lpstr>Explosives</vt:lpstr>
      <vt:lpstr>Armor</vt:lpstr>
      <vt:lpstr>Equipment</vt:lpstr>
      <vt:lpstr>Accessories</vt:lpstr>
      <vt:lpstr>Defenses</vt:lpstr>
      <vt:lpstr>Crystals</vt:lpstr>
      <vt:lpstr>NPCs</vt:lpstr>
      <vt:lpstr>Groups</vt:lpstr>
      <vt:lpstr>Beasts</vt:lpstr>
      <vt:lpstr>Droids</vt:lpstr>
      <vt:lpstr>Vehicles</vt:lpstr>
      <vt:lpstr>Starships</vt:lpstr>
      <vt:lpstr>SS.Systems</vt:lpstr>
      <vt:lpstr>SS.Upgrades</vt:lpstr>
      <vt:lpstr>Tactical Fire</vt:lpstr>
      <vt:lpstr>Vehicle Fire</vt:lpstr>
      <vt:lpstr>Planets</vt:lpstr>
      <vt:lpstr>Generator</vt:lpstr>
      <vt:lpstr>Services</vt:lpstr>
      <vt:lpstr>Templates</vt:lpstr>
      <vt:lpstr>Adventures</vt:lpstr>
      <vt:lpstr>CL Calculator</vt:lpstr>
      <vt:lpstr>Developer Notes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dc:creator>
  <cp:lastModifiedBy>Default</cp:lastModifiedBy>
  <dcterms:created xsi:type="dcterms:W3CDTF">2010-05-18T20:21:16Z</dcterms:created>
  <dcterms:modified xsi:type="dcterms:W3CDTF">2010-09-07T23:54:44Z</dcterms:modified>
</cp:coreProperties>
</file>